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235" windowHeight="8250"/>
  </bookViews>
  <sheets>
    <sheet name="BSE p1" sheetId="5" r:id="rId1"/>
    <sheet name="BSE p2" sheetId="6" r:id="rId2"/>
    <sheet name="BSE p3" sheetId="7" r:id="rId3"/>
    <sheet name="BSE BS" sheetId="8" r:id="rId4"/>
    <sheet name="pl details" sheetId="1"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C" localSheetId="0">#REF!</definedName>
    <definedName name="\C" localSheetId="1">#REF!</definedName>
    <definedName name="\C" localSheetId="4">#REF!</definedName>
    <definedName name="\C">#REF!</definedName>
    <definedName name="___mds_first_cell___" localSheetId="0">#REF!</definedName>
    <definedName name="___mds_first_cell___" localSheetId="1">#REF!</definedName>
    <definedName name="___mds_first_cell___" localSheetId="4">#REF!</definedName>
    <definedName name="___mds_first_cell___">#REF!</definedName>
    <definedName name="___mds_view_data___" localSheetId="0">#REF!</definedName>
    <definedName name="___mds_view_data___" localSheetId="1">#REF!</definedName>
    <definedName name="___mds_view_data___" localSheetId="4">#REF!</definedName>
    <definedName name="___mds_view_data___">#REF!</definedName>
    <definedName name="_10AB" localSheetId="0">#REF!</definedName>
    <definedName name="_10AB" localSheetId="1">#REF!</definedName>
    <definedName name="_10AB" localSheetId="4">#REF!</definedName>
    <definedName name="_10AB">#REF!</definedName>
    <definedName name="_10AC" localSheetId="0">#REF!</definedName>
    <definedName name="_10AC" localSheetId="1">#REF!</definedName>
    <definedName name="_10AC" localSheetId="4">#REF!</definedName>
    <definedName name="_10AC">#REF!</definedName>
    <definedName name="_10AD" localSheetId="0">#REF!</definedName>
    <definedName name="_10AD" localSheetId="1">#REF!</definedName>
    <definedName name="_10AD" localSheetId="4">#REF!</definedName>
    <definedName name="_10AD">#REF!</definedName>
    <definedName name="_10AE" localSheetId="0">#REF!</definedName>
    <definedName name="_10AE" localSheetId="1">#REF!</definedName>
    <definedName name="_10AE" localSheetId="4">#REF!</definedName>
    <definedName name="_10AE">#REF!</definedName>
    <definedName name="_12A" localSheetId="0">#REF!</definedName>
    <definedName name="_12A" localSheetId="1">#REF!</definedName>
    <definedName name="_12A" localSheetId="4">#REF!</definedName>
    <definedName name="_12A">#REF!</definedName>
    <definedName name="_12B" localSheetId="0">#REF!</definedName>
    <definedName name="_12B" localSheetId="1">#REF!</definedName>
    <definedName name="_12B" localSheetId="4">#REF!</definedName>
    <definedName name="_12B">#REF!</definedName>
    <definedName name="_13A" localSheetId="0">#REF!</definedName>
    <definedName name="_13A" localSheetId="1">#REF!</definedName>
    <definedName name="_13A" localSheetId="4">#REF!</definedName>
    <definedName name="_13A">#REF!</definedName>
    <definedName name="_1A" localSheetId="0">#REF!</definedName>
    <definedName name="_1A" localSheetId="1">#REF!</definedName>
    <definedName name="_1A" localSheetId="4">#REF!</definedName>
    <definedName name="_1A">#REF!</definedName>
    <definedName name="_2A" localSheetId="0">#REF!</definedName>
    <definedName name="_2A" localSheetId="1">#REF!</definedName>
    <definedName name="_2A" localSheetId="4">#REF!</definedName>
    <definedName name="_2A">#REF!</definedName>
    <definedName name="_3A" localSheetId="0">#REF!</definedName>
    <definedName name="_3A" localSheetId="1">#REF!</definedName>
    <definedName name="_3A" localSheetId="4">#REF!</definedName>
    <definedName name="_3A">#REF!</definedName>
    <definedName name="_4A" localSheetId="0">#REF!</definedName>
    <definedName name="_4A" localSheetId="1">#REF!</definedName>
    <definedName name="_4A" localSheetId="4">#REF!</definedName>
    <definedName name="_4A">#REF!</definedName>
    <definedName name="_6A" localSheetId="0">#REF!</definedName>
    <definedName name="_6A" localSheetId="1">#REF!</definedName>
    <definedName name="_6A" localSheetId="4">#REF!</definedName>
    <definedName name="_6A">#REF!</definedName>
    <definedName name="_7A" localSheetId="0">#REF!</definedName>
    <definedName name="_7A" localSheetId="1">#REF!</definedName>
    <definedName name="_7A" localSheetId="4">#REF!</definedName>
    <definedName name="_7A">#REF!</definedName>
    <definedName name="_8A" localSheetId="0">#REF!</definedName>
    <definedName name="_8A" localSheetId="1">#REF!</definedName>
    <definedName name="_8A" localSheetId="4">#REF!</definedName>
    <definedName name="_8A">#REF!</definedName>
    <definedName name="_9A" localSheetId="0">#REF!</definedName>
    <definedName name="_9A" localSheetId="1">#REF!</definedName>
    <definedName name="_9A" localSheetId="4">#REF!</definedName>
    <definedName name="_9A">#REF!</definedName>
    <definedName name="_Fill" localSheetId="0" hidden="1">#REF!</definedName>
    <definedName name="_Fill" localSheetId="1" hidden="1">#REF!</definedName>
    <definedName name="_Fill" localSheetId="4" hidden="1">#REF!</definedName>
    <definedName name="_Fill" hidden="1">#REF!</definedName>
    <definedName name="_xlnm._FilterDatabase" localSheetId="0">#REF!</definedName>
    <definedName name="_xlnm._FilterDatabase" localSheetId="1">#REF!</definedName>
    <definedName name="_xlnm._FilterDatabase" localSheetId="4">#REF!</definedName>
    <definedName name="_xlnm._FilterDatabase">#REF!</definedName>
    <definedName name="_Key1" localSheetId="0" hidden="1">#REF!</definedName>
    <definedName name="_Key1" localSheetId="1" hidden="1">#REF!</definedName>
    <definedName name="_Key1" localSheetId="4" hidden="1">#REF!</definedName>
    <definedName name="_Key1" hidden="1">#REF!</definedName>
    <definedName name="_Key2" localSheetId="0" hidden="1">#REF!</definedName>
    <definedName name="_Key2" localSheetId="1" hidden="1">#REF!</definedName>
    <definedName name="_Key2" localSheetId="4" hidden="1">#REF!</definedName>
    <definedName name="_Key2" hidden="1">#REF!</definedName>
    <definedName name="_Order1" hidden="1">255</definedName>
    <definedName name="_Order2" hidden="1">255</definedName>
    <definedName name="_Parse_Out" localSheetId="0" hidden="1">#REF!</definedName>
    <definedName name="_Parse_Out" localSheetId="1" hidden="1">#REF!</definedName>
    <definedName name="_Parse_Out" localSheetId="4" hidden="1">#REF!</definedName>
    <definedName name="_Parse_Out" hidden="1">#REF!</definedName>
    <definedName name="_Sort" localSheetId="0" hidden="1">#REF!</definedName>
    <definedName name="_Sort" localSheetId="1" hidden="1">#REF!</definedName>
    <definedName name="_Sort" localSheetId="4" hidden="1">#REF!</definedName>
    <definedName name="_Sort" hidden="1">#REF!</definedName>
    <definedName name="A_A_1" localSheetId="0">#REF!</definedName>
    <definedName name="A_A_1" localSheetId="1">#REF!</definedName>
    <definedName name="A_A_1" localSheetId="4">#REF!</definedName>
    <definedName name="A_A_1">#REF!</definedName>
    <definedName name="A_B_2" localSheetId="0">#REF!</definedName>
    <definedName name="A_B_2" localSheetId="1">#REF!</definedName>
    <definedName name="A_B_2" localSheetId="4">#REF!</definedName>
    <definedName name="A_B_2">#REF!</definedName>
    <definedName name="A_C_3" localSheetId="0">#REF!</definedName>
    <definedName name="A_C_3" localSheetId="1">#REF!</definedName>
    <definedName name="A_C_3" localSheetId="4">#REF!</definedName>
    <definedName name="A_C_3">#REF!</definedName>
    <definedName name="A_D_4" localSheetId="0">#REF!</definedName>
    <definedName name="A_D_4" localSheetId="1">#REF!</definedName>
    <definedName name="A_D_4" localSheetId="4">#REF!</definedName>
    <definedName name="A_D_4">#REF!</definedName>
    <definedName name="A_E_5" localSheetId="0">#REF!</definedName>
    <definedName name="A_E_5" localSheetId="1">#REF!</definedName>
    <definedName name="A_E_5" localSheetId="4">#REF!</definedName>
    <definedName name="A_E_5">#REF!</definedName>
    <definedName name="A_F_6" localSheetId="0">#REF!</definedName>
    <definedName name="A_F_6" localSheetId="1">#REF!</definedName>
    <definedName name="A_F_6" localSheetId="4">#REF!</definedName>
    <definedName name="A_F_6">#REF!</definedName>
    <definedName name="A_G_7" localSheetId="0">#REF!</definedName>
    <definedName name="A_G_7" localSheetId="1">#REF!</definedName>
    <definedName name="A_G_7" localSheetId="4">#REF!</definedName>
    <definedName name="A_G_7">#REF!</definedName>
    <definedName name="A_I_9" localSheetId="0">#REF!</definedName>
    <definedName name="A_I_9" localSheetId="1">#REF!</definedName>
    <definedName name="A_I_9" localSheetId="4">#REF!</definedName>
    <definedName name="A_I_9">#REF!</definedName>
    <definedName name="A_J_10" localSheetId="0">#REF!</definedName>
    <definedName name="A_J_10" localSheetId="1">#REF!</definedName>
    <definedName name="A_J_10" localSheetId="4">#REF!</definedName>
    <definedName name="A_J_10">#REF!</definedName>
    <definedName name="A_K_11" localSheetId="0">#REF!</definedName>
    <definedName name="A_K_11" localSheetId="1">#REF!</definedName>
    <definedName name="A_K_11" localSheetId="4">#REF!</definedName>
    <definedName name="A_K_11">#REF!</definedName>
    <definedName name="A_L_12" localSheetId="0">#REF!</definedName>
    <definedName name="A_L_12" localSheetId="1">#REF!</definedName>
    <definedName name="A_L_12" localSheetId="4">#REF!</definedName>
    <definedName name="A_L_12">#REF!</definedName>
    <definedName name="A_M_13" localSheetId="0">#REF!</definedName>
    <definedName name="A_M_13" localSheetId="1">#REF!</definedName>
    <definedName name="A_M_13" localSheetId="4">#REF!</definedName>
    <definedName name="A_M_13">#REF!</definedName>
    <definedName name="A_N_14" localSheetId="0">#REF!</definedName>
    <definedName name="A_N_14" localSheetId="1">#REF!</definedName>
    <definedName name="A_N_14" localSheetId="4">#REF!</definedName>
    <definedName name="A_N_14">#REF!</definedName>
    <definedName name="A_O_15" localSheetId="0">#REF!</definedName>
    <definedName name="A_O_15" localSheetId="1">#REF!</definedName>
    <definedName name="A_O_15" localSheetId="4">#REF!</definedName>
    <definedName name="A_O_15">#REF!</definedName>
    <definedName name="A_P_16" localSheetId="0">#REF!</definedName>
    <definedName name="A_P_16" localSheetId="1">#REF!</definedName>
    <definedName name="A_P_16" localSheetId="4">#REF!</definedName>
    <definedName name="A_P_16">#REF!</definedName>
    <definedName name="A_Q_17" localSheetId="0">#REF!</definedName>
    <definedName name="A_Q_17" localSheetId="1">#REF!</definedName>
    <definedName name="A_Q_17" localSheetId="4">#REF!</definedName>
    <definedName name="A_Q_17">#REF!</definedName>
    <definedName name="A_R_18" localSheetId="0">#REF!</definedName>
    <definedName name="A_R_18" localSheetId="1">#REF!</definedName>
    <definedName name="A_R_18" localSheetId="4">#REF!</definedName>
    <definedName name="A_R_18">#REF!</definedName>
    <definedName name="A_S_19" localSheetId="0">#REF!</definedName>
    <definedName name="A_S_19" localSheetId="1">#REF!</definedName>
    <definedName name="A_S_19" localSheetId="4">#REF!</definedName>
    <definedName name="A_S_19">#REF!</definedName>
    <definedName name="A_T_20" localSheetId="0">#REF!</definedName>
    <definedName name="A_T_20" localSheetId="1">#REF!</definedName>
    <definedName name="A_T_20" localSheetId="4">#REF!</definedName>
    <definedName name="A_T_20">#REF!</definedName>
    <definedName name="A_U_21" localSheetId="0">#REF!</definedName>
    <definedName name="A_U_21" localSheetId="1">#REF!</definedName>
    <definedName name="A_U_21" localSheetId="4">#REF!</definedName>
    <definedName name="A_U_21">#REF!</definedName>
    <definedName name="A_V_22" localSheetId="0">#REF!</definedName>
    <definedName name="A_V_22" localSheetId="1">#REF!</definedName>
    <definedName name="A_V_22" localSheetId="4">#REF!</definedName>
    <definedName name="A_V_22">#REF!</definedName>
    <definedName name="A_W_23" localSheetId="0">#REF!</definedName>
    <definedName name="A_W_23" localSheetId="1">#REF!</definedName>
    <definedName name="A_W_23" localSheetId="4">#REF!</definedName>
    <definedName name="A_W_23">#REF!</definedName>
    <definedName name="A_X_24" localSheetId="0">#REF!</definedName>
    <definedName name="A_X_24" localSheetId="1">#REF!</definedName>
    <definedName name="A_X_24" localSheetId="4">#REF!</definedName>
    <definedName name="A_X_24">#REF!</definedName>
    <definedName name="A_Y_25" localSheetId="0">#REF!</definedName>
    <definedName name="A_Y_25" localSheetId="1">#REF!</definedName>
    <definedName name="A_Y_25" localSheetId="4">#REF!</definedName>
    <definedName name="A_Y_25">#REF!</definedName>
    <definedName name="A_Z_26" localSheetId="0">#REF!</definedName>
    <definedName name="A_Z_26" localSheetId="1">#REF!</definedName>
    <definedName name="A_Z_26" localSheetId="4">#REF!</definedName>
    <definedName name="A_Z_26">#REF!</definedName>
    <definedName name="AA" localSheetId="0">#REF!</definedName>
    <definedName name="AA" localSheetId="1">#REF!</definedName>
    <definedName name="AA" localSheetId="4">#REF!</definedName>
    <definedName name="AA">#REF!</definedName>
    <definedName name="AAA" localSheetId="0">#REF!</definedName>
    <definedName name="AAA" localSheetId="1">#REF!</definedName>
    <definedName name="AAA" localSheetId="4">#REF!</definedName>
    <definedName name="AAA">#REF!</definedName>
    <definedName name="AAT" localSheetId="0">#REF!</definedName>
    <definedName name="AAT" localSheetId="1">#REF!</definedName>
    <definedName name="AAT" localSheetId="4">#REF!</definedName>
    <definedName name="AAT">#REF!</definedName>
    <definedName name="abc" localSheetId="0">#REF!</definedName>
    <definedName name="abc" localSheetId="1">#REF!</definedName>
    <definedName name="abc" localSheetId="4">#REF!</definedName>
    <definedName name="abc">#REF!</definedName>
    <definedName name="acctwise" localSheetId="0">#REF!</definedName>
    <definedName name="acctwise" localSheetId="1">#REF!</definedName>
    <definedName name="acctwise" localSheetId="4">#REF!</definedName>
    <definedName name="acctwise">#REF!</definedName>
    <definedName name="ACTU" localSheetId="0">#REF!</definedName>
    <definedName name="ACTU" localSheetId="1">#REF!</definedName>
    <definedName name="ACTU" localSheetId="4">#REF!</definedName>
    <definedName name="ACTU">#REF!</definedName>
    <definedName name="acty" localSheetId="0">#REF!</definedName>
    <definedName name="acty" localSheetId="1">#REF!</definedName>
    <definedName name="acty" localSheetId="4">#REF!</definedName>
    <definedName name="acty">#REF!</definedName>
    <definedName name="Add_Manpower" localSheetId="0">#REF!</definedName>
    <definedName name="Add_Manpower" localSheetId="1">#REF!</definedName>
    <definedName name="Add_Manpower" localSheetId="4">#REF!</definedName>
    <definedName name="Add_Manpower">#REF!</definedName>
    <definedName name="Amount">[1]COST1_12FINAL!$O:$O</definedName>
    <definedName name="Anilofos" localSheetId="0">#REF!</definedName>
    <definedName name="Anilofos" localSheetId="1">#REF!</definedName>
    <definedName name="Anilofos" localSheetId="4">#REF!</definedName>
    <definedName name="Anilofos">#REF!</definedName>
    <definedName name="Annex_1.1" localSheetId="0">#REF!</definedName>
    <definedName name="Annex_1.1" localSheetId="1">#REF!</definedName>
    <definedName name="Annex_1.1" localSheetId="4">#REF!</definedName>
    <definedName name="Annex_1.1">#REF!</definedName>
    <definedName name="Annex_1.2" localSheetId="0">#REF!</definedName>
    <definedName name="Annex_1.2" localSheetId="1">#REF!</definedName>
    <definedName name="Annex_1.2" localSheetId="4">#REF!</definedName>
    <definedName name="Annex_1.2">#REF!</definedName>
    <definedName name="AR" localSheetId="0">#REF!</definedName>
    <definedName name="AR" localSheetId="1">#REF!</definedName>
    <definedName name="AR" localSheetId="4">#REF!</definedName>
    <definedName name="AR">#REF!</definedName>
    <definedName name="AUDIT" localSheetId="0">#REF!</definedName>
    <definedName name="AUDIT" localSheetId="1">#REF!</definedName>
    <definedName name="AUDIT" localSheetId="4">#REF!</definedName>
    <definedName name="AUDIT">#REF!</definedName>
    <definedName name="B" localSheetId="0">#REF!</definedName>
    <definedName name="B" localSheetId="1">#REF!</definedName>
    <definedName name="B" localSheetId="4">#REF!</definedName>
    <definedName name="B">#REF!</definedName>
    <definedName name="B_A_27" localSheetId="0">#REF!</definedName>
    <definedName name="B_A_27" localSheetId="1">#REF!</definedName>
    <definedName name="B_A_27" localSheetId="4">#REF!</definedName>
    <definedName name="B_A_27">#REF!</definedName>
    <definedName name="BA" localSheetId="0">#REF!</definedName>
    <definedName name="BA" localSheetId="1">#REF!</definedName>
    <definedName name="BA" localSheetId="4">#REF!</definedName>
    <definedName name="BA">#REF!</definedName>
    <definedName name="BAA" localSheetId="0">#REF!</definedName>
    <definedName name="BAA" localSheetId="1">#REF!</definedName>
    <definedName name="BAA" localSheetId="4">#REF!</definedName>
    <definedName name="BAA">#REF!</definedName>
    <definedName name="balance_sheet" localSheetId="0">#REF!</definedName>
    <definedName name="balance_sheet" localSheetId="1">#REF!</definedName>
    <definedName name="balance_sheet" localSheetId="4">#REF!</definedName>
    <definedName name="balance_sheet">#REF!</definedName>
    <definedName name="Base_Data_for_COR" localSheetId="0">#REF!</definedName>
    <definedName name="Base_Data_for_COR" localSheetId="1">#REF!</definedName>
    <definedName name="Base_Data_for_COR" localSheetId="4">#REF!</definedName>
    <definedName name="Base_Data_for_COR">#REF!</definedName>
    <definedName name="bASE_FOR_sre" localSheetId="0">#REF!</definedName>
    <definedName name="bASE_FOR_sre" localSheetId="1">#REF!</definedName>
    <definedName name="bASE_FOR_sre" localSheetId="4">#REF!</definedName>
    <definedName name="bASE_FOR_sre">#REF!</definedName>
    <definedName name="BASIC" localSheetId="0">#REF!</definedName>
    <definedName name="BASIC" localSheetId="1">#REF!</definedName>
    <definedName name="BASIC" localSheetId="4">#REF!</definedName>
    <definedName name="BASIC">#REF!</definedName>
    <definedName name="BASICA" localSheetId="0">#REF!</definedName>
    <definedName name="BASICA" localSheetId="1">#REF!</definedName>
    <definedName name="BASICA" localSheetId="4">#REF!</definedName>
    <definedName name="BASICA">#REF!</definedName>
    <definedName name="BASICT" localSheetId="0">#REF!</definedName>
    <definedName name="BASICT" localSheetId="1">#REF!</definedName>
    <definedName name="BASICT" localSheetId="4">#REF!</definedName>
    <definedName name="BASICT">#REF!</definedName>
    <definedName name="BAT" localSheetId="0">#REF!</definedName>
    <definedName name="BAT" localSheetId="1">#REF!</definedName>
    <definedName name="BAT" localSheetId="4">#REF!</definedName>
    <definedName name="BAT">#REF!</definedName>
    <definedName name="BMS" localSheetId="0">#REF!</definedName>
    <definedName name="BMS" localSheetId="1">#REF!</definedName>
    <definedName name="BMS" localSheetId="4">#REF!</definedName>
    <definedName name="BMS">#REF!</definedName>
    <definedName name="bombay" localSheetId="0">#REF!</definedName>
    <definedName name="bombay" localSheetId="1">#REF!</definedName>
    <definedName name="bombay" localSheetId="4">#REF!</definedName>
    <definedName name="bombay">#REF!</definedName>
    <definedName name="BONUS" localSheetId="0">#REF!</definedName>
    <definedName name="BONUS" localSheetId="1">#REF!</definedName>
    <definedName name="BONUS" localSheetId="4">#REF!</definedName>
    <definedName name="BONUS">#REF!</definedName>
    <definedName name="BUD" localSheetId="0">#REF!</definedName>
    <definedName name="BUD" localSheetId="1">#REF!</definedName>
    <definedName name="BUD" localSheetId="4">#REF!</definedName>
    <definedName name="BUD">#REF!</definedName>
    <definedName name="BUDA" localSheetId="0">#REF!</definedName>
    <definedName name="BUDA" localSheetId="1">#REF!</definedName>
    <definedName name="BUDA" localSheetId="4">#REF!</definedName>
    <definedName name="BUDA">#REF!</definedName>
    <definedName name="BUDB" localSheetId="0">#REF!</definedName>
    <definedName name="BUDB" localSheetId="1">#REF!</definedName>
    <definedName name="BUDB" localSheetId="4">#REF!</definedName>
    <definedName name="BUDB">#REF!</definedName>
    <definedName name="BUDC" localSheetId="0">#REF!</definedName>
    <definedName name="BUDC" localSheetId="1">#REF!</definedName>
    <definedName name="BUDC" localSheetId="4">#REF!</definedName>
    <definedName name="BUDC">#REF!</definedName>
    <definedName name="BUDD" localSheetId="0">#REF!</definedName>
    <definedName name="BUDD" localSheetId="1">#REF!</definedName>
    <definedName name="BUDD" localSheetId="4">#REF!</definedName>
    <definedName name="BUDD">#REF!</definedName>
    <definedName name="BUDE" localSheetId="0">#REF!</definedName>
    <definedName name="BUDE" localSheetId="1">#REF!</definedName>
    <definedName name="BUDE" localSheetId="4">#REF!</definedName>
    <definedName name="BUDE">#REF!</definedName>
    <definedName name="budget">[1]COST1_12FINAL!$A:$A</definedName>
    <definedName name="C.01" localSheetId="0">#REF!</definedName>
    <definedName name="C.01" localSheetId="1">#REF!</definedName>
    <definedName name="C.01" localSheetId="4">#REF!</definedName>
    <definedName name="C.01">#REF!</definedName>
    <definedName name="C.02" localSheetId="0">#REF!</definedName>
    <definedName name="C.02" localSheetId="1">#REF!</definedName>
    <definedName name="C.02" localSheetId="4">#REF!</definedName>
    <definedName name="C.02">#REF!</definedName>
    <definedName name="C.03" localSheetId="0">#REF!</definedName>
    <definedName name="C.03" localSheetId="1">#REF!</definedName>
    <definedName name="C.03" localSheetId="4">#REF!</definedName>
    <definedName name="C.03">#REF!</definedName>
    <definedName name="C.04" localSheetId="0">#REF!</definedName>
    <definedName name="C.04" localSheetId="1">#REF!</definedName>
    <definedName name="C.04" localSheetId="4">#REF!</definedName>
    <definedName name="C.04">#REF!</definedName>
    <definedName name="C_" localSheetId="0">#REF!</definedName>
    <definedName name="C_" localSheetId="1">#REF!</definedName>
    <definedName name="C_" localSheetId="4">#REF!</definedName>
    <definedName name="C_">#REF!</definedName>
    <definedName name="CA" localSheetId="0">#REF!</definedName>
    <definedName name="CA" localSheetId="1">#REF!</definedName>
    <definedName name="CA" localSheetId="4">#REF!</definedName>
    <definedName name="CA">#REF!</definedName>
    <definedName name="CAA" localSheetId="0">#REF!</definedName>
    <definedName name="CAA" localSheetId="1">#REF!</definedName>
    <definedName name="CAA" localSheetId="4">#REF!</definedName>
    <definedName name="CAA">#REF!</definedName>
    <definedName name="CAD00D" localSheetId="0">#REF!</definedName>
    <definedName name="CAD00D" localSheetId="1">#REF!</definedName>
    <definedName name="CAD00D" localSheetId="4">#REF!</definedName>
    <definedName name="CAD00D">#REF!</definedName>
    <definedName name="CAD00S" localSheetId="0">#REF!</definedName>
    <definedName name="CAD00S" localSheetId="1">#REF!</definedName>
    <definedName name="CAD00S" localSheetId="4">#REF!</definedName>
    <definedName name="CAD00S">#REF!</definedName>
    <definedName name="CAD97S" localSheetId="0">#REF!</definedName>
    <definedName name="CAD97S" localSheetId="1">#REF!</definedName>
    <definedName name="CAD97S" localSheetId="4">#REF!</definedName>
    <definedName name="CAD97S">#REF!</definedName>
    <definedName name="CAD98D" localSheetId="0">#REF!</definedName>
    <definedName name="CAD98D" localSheetId="1">#REF!</definedName>
    <definedName name="CAD98D" localSheetId="4">#REF!</definedName>
    <definedName name="CAD98D">#REF!</definedName>
    <definedName name="CAD98S" localSheetId="0">#REF!</definedName>
    <definedName name="CAD98S" localSheetId="1">#REF!</definedName>
    <definedName name="CAD98S" localSheetId="4">#REF!</definedName>
    <definedName name="CAD98S">#REF!</definedName>
    <definedName name="CAD99D" localSheetId="0">#REF!</definedName>
    <definedName name="CAD99D" localSheetId="1">#REF!</definedName>
    <definedName name="CAD99D" localSheetId="4">#REF!</definedName>
    <definedName name="CAD99D">#REF!</definedName>
    <definedName name="CAD99S" localSheetId="0">#REF!</definedName>
    <definedName name="CAD99S" localSheetId="1">#REF!</definedName>
    <definedName name="CAD99S" localSheetId="4">#REF!</definedName>
    <definedName name="CAD99S">#REF!</definedName>
    <definedName name="Cash" localSheetId="0">#REF!</definedName>
    <definedName name="Cash" localSheetId="1">#REF!</definedName>
    <definedName name="Cash" localSheetId="4">#REF!</definedName>
    <definedName name="Cash">#REF!</definedName>
    <definedName name="CAT" localSheetId="0">#REF!</definedName>
    <definedName name="CAT" localSheetId="1">#REF!</definedName>
    <definedName name="CAT" localSheetId="4">#REF!</definedName>
    <definedName name="CAT">#REF!</definedName>
    <definedName name="CC" localSheetId="0">#REF!</definedName>
    <definedName name="CC" localSheetId="1">#REF!</definedName>
    <definedName name="CC" localSheetId="4">#REF!</definedName>
    <definedName name="CC">#REF!</definedName>
    <definedName name="CCA" localSheetId="0">#REF!</definedName>
    <definedName name="CCA" localSheetId="1">#REF!</definedName>
    <definedName name="CCA" localSheetId="4">#REF!</definedName>
    <definedName name="CCA">#REF!</definedName>
    <definedName name="CCAA" localSheetId="0">#REF!</definedName>
    <definedName name="CCAA" localSheetId="1">#REF!</definedName>
    <definedName name="CCAA" localSheetId="4">#REF!</definedName>
    <definedName name="CCAA">#REF!</definedName>
    <definedName name="CCAT" localSheetId="0">#REF!</definedName>
    <definedName name="CCAT" localSheetId="1">#REF!</definedName>
    <definedName name="CCAT" localSheetId="4">#REF!</definedName>
    <definedName name="CCAT">#REF!</definedName>
    <definedName name="cfamar" hidden="1">{"BS",#N/A,FALSE,"Accounts2002 New";"PL",#N/A,FALSE,"Accounts2002 New"}</definedName>
    <definedName name="cfamar1" hidden="1">{"S 1 2",#N/A,FALSE,"Accounts2002 New";"S 3 4",#N/A,FALSE,"Accounts2002 New";"S 6 7 8",#N/A,FALSE,"Accounts2002 New";"S 9 10 11 12 13",#N/A,FALSE,"Accounts2002 New";"S 14 15 16 17",#N/A,FALSE,"Accounts2002 New";"S 18 19",#N/A,FALSE,"Accounts2002 New"}</definedName>
    <definedName name="CGS" localSheetId="0">#REF!</definedName>
    <definedName name="CGS" localSheetId="1">#REF!</definedName>
    <definedName name="CGS" localSheetId="4">#REF!</definedName>
    <definedName name="CGS">#REF!</definedName>
    <definedName name="CHECK">[2]FACT!$A$2:$C$254</definedName>
    <definedName name="CHK">[3]Sheet3!$A$1:$B$114</definedName>
    <definedName name="CII">[4]CII!$A$3:$B$24</definedName>
    <definedName name="CODE" localSheetId="0">#REF!</definedName>
    <definedName name="CODE" localSheetId="1">#REF!</definedName>
    <definedName name="CODE" localSheetId="4">#REF!</definedName>
    <definedName name="CODE">#REF!</definedName>
    <definedName name="CONSUMABLES" localSheetId="0">#REF!</definedName>
    <definedName name="CONSUMABLES" localSheetId="1">#REF!</definedName>
    <definedName name="CONSUMABLES" localSheetId="4">#REF!</definedName>
    <definedName name="CONSUMABLES">#REF!</definedName>
    <definedName name="CONSUMABLESA" localSheetId="0">#REF!</definedName>
    <definedName name="CONSUMABLESA" localSheetId="1">#REF!</definedName>
    <definedName name="CONSUMABLESA" localSheetId="4">#REF!</definedName>
    <definedName name="CONSUMABLESA">#REF!</definedName>
    <definedName name="D" localSheetId="0">#REF!</definedName>
    <definedName name="D" localSheetId="1">#REF!</definedName>
    <definedName name="D" localSheetId="4">#REF!</definedName>
    <definedName name="D">#REF!</definedName>
    <definedName name="dat" localSheetId="0">#REF!</definedName>
    <definedName name="dat" localSheetId="1">#REF!</definedName>
    <definedName name="dat" localSheetId="4">#REF!</definedName>
    <definedName name="dat">#REF!</definedName>
    <definedName name="Data" localSheetId="0">#REF!</definedName>
    <definedName name="Data" localSheetId="1">#REF!</definedName>
    <definedName name="Data" localSheetId="4">#REF!</definedName>
    <definedName name="Data">#REF!</definedName>
    <definedName name="_xlnm.Database" localSheetId="0">#REF!</definedName>
    <definedName name="_xlnm.Database" localSheetId="1">#REF!</definedName>
    <definedName name="_xlnm.Database" localSheetId="4">#REF!</definedName>
    <definedName name="_xlnm.Database">#REF!</definedName>
    <definedName name="Decis" localSheetId="0">#REF!</definedName>
    <definedName name="Decis" localSheetId="1">#REF!</definedName>
    <definedName name="Decis" localSheetId="4">#REF!</definedName>
    <definedName name="Decis">#REF!</definedName>
    <definedName name="DEM" localSheetId="0">#REF!</definedName>
    <definedName name="DEM" localSheetId="1">#REF!</definedName>
    <definedName name="DEM" localSheetId="4">#REF!</definedName>
    <definedName name="DEM">#REF!</definedName>
    <definedName name="Dep.calculation" localSheetId="0">#REF!</definedName>
    <definedName name="Dep.calculation" localSheetId="1">#REF!</definedName>
    <definedName name="Dep.calculation" localSheetId="4">#REF!</definedName>
    <definedName name="Dep.calculation">#REF!</definedName>
    <definedName name="detai" localSheetId="0">#REF!</definedName>
    <definedName name="detai" localSheetId="1">#REF!</definedName>
    <definedName name="detai" localSheetId="4">#REF!</definedName>
    <definedName name="detai">#REF!</definedName>
    <definedName name="Druckbereich_MI" localSheetId="0">#REF!</definedName>
    <definedName name="Druckbereich_MI" localSheetId="1">#REF!</definedName>
    <definedName name="Druckbereich_MI" localSheetId="4">#REF!</definedName>
    <definedName name="Druckbereich_MI">#REF!</definedName>
    <definedName name="E" localSheetId="0">#REF!</definedName>
    <definedName name="E" localSheetId="1">#REF!</definedName>
    <definedName name="E" localSheetId="4">#REF!</definedName>
    <definedName name="E">#REF!</definedName>
    <definedName name="EA" localSheetId="0">#REF!</definedName>
    <definedName name="EA" localSheetId="1">#REF!</definedName>
    <definedName name="EA" localSheetId="4">#REF!</definedName>
    <definedName name="EA">#REF!</definedName>
    <definedName name="EAA" localSheetId="0">#REF!</definedName>
    <definedName name="EAA" localSheetId="1">#REF!</definedName>
    <definedName name="EAA" localSheetId="4">#REF!</definedName>
    <definedName name="EAA">#REF!</definedName>
    <definedName name="EAT" localSheetId="0">#REF!</definedName>
    <definedName name="EAT" localSheetId="1">#REF!</definedName>
    <definedName name="EAT" localSheetId="4">#REF!</definedName>
    <definedName name="EAT">#REF!</definedName>
    <definedName name="EDIT__END__LEFT__DEL___DOWN" localSheetId="0">#REF!</definedName>
    <definedName name="EDIT__END__LEFT__DEL___DOWN" localSheetId="1">#REF!</definedName>
    <definedName name="EDIT__END__LEFT__DEL___DOWN" localSheetId="4">#REF!</definedName>
    <definedName name="EDIT__END__LEFT__DEL___DOWN">#REF!</definedName>
    <definedName name="EMP">[5]EMPMASTER!$A$1:$E$1635</definedName>
    <definedName name="EMPDETA" localSheetId="0">#REF!</definedName>
    <definedName name="EMPDETA" localSheetId="1">#REF!</definedName>
    <definedName name="EMPDETA" localSheetId="4">#REF!</definedName>
    <definedName name="EMPDETA">#REF!</definedName>
    <definedName name="EMPMAST">[6]EMPMAST!$A$2:$G$1568</definedName>
    <definedName name="ESIC" localSheetId="0">#REF!</definedName>
    <definedName name="ESIC" localSheetId="1">#REF!</definedName>
    <definedName name="ESIC" localSheetId="4">#REF!</definedName>
    <definedName name="ESIC">#REF!</definedName>
    <definedName name="ESICA" localSheetId="0">#REF!</definedName>
    <definedName name="ESICA" localSheetId="1">#REF!</definedName>
    <definedName name="ESICA" localSheetId="4">#REF!</definedName>
    <definedName name="ESICA">#REF!</definedName>
    <definedName name="ESICT" localSheetId="0">#REF!</definedName>
    <definedName name="ESICT" localSheetId="1">#REF!</definedName>
    <definedName name="ESICT" localSheetId="4">#REF!</definedName>
    <definedName name="ESICT">#REF!</definedName>
    <definedName name="EXP" localSheetId="0">#REF!</definedName>
    <definedName name="EXP" localSheetId="1">#REF!</definedName>
    <definedName name="EXP" localSheetId="4">#REF!</definedName>
    <definedName name="EXP">#REF!</definedName>
    <definedName name="Explnations" localSheetId="0">#REF!</definedName>
    <definedName name="Explnations" localSheetId="1">#REF!</definedName>
    <definedName name="Explnations" localSheetId="4">#REF!</definedName>
    <definedName name="Explnations">#REF!</definedName>
    <definedName name="F" localSheetId="0">#REF!</definedName>
    <definedName name="F" localSheetId="1">#REF!</definedName>
    <definedName name="F" localSheetId="4">#REF!</definedName>
    <definedName name="F">#REF!</definedName>
    <definedName name="FDA" localSheetId="0">#REF!</definedName>
    <definedName name="FDA" localSheetId="1">#REF!</definedName>
    <definedName name="FDA" localSheetId="4">#REF!</definedName>
    <definedName name="FDA">#REF!</definedName>
    <definedName name="FDAA" localSheetId="0">#REF!</definedName>
    <definedName name="FDAA" localSheetId="1">#REF!</definedName>
    <definedName name="FDAA" localSheetId="4">#REF!</definedName>
    <definedName name="FDAA">#REF!</definedName>
    <definedName name="FDAT" localSheetId="0">#REF!</definedName>
    <definedName name="FDAT" localSheetId="1">#REF!</definedName>
    <definedName name="FDAT" localSheetId="4">#REF!</definedName>
    <definedName name="FDAT">#REF!</definedName>
    <definedName name="final">[6]agrolist!$A$1:$D$117</definedName>
    <definedName name="Formln" localSheetId="0">#REF!</definedName>
    <definedName name="Formln" localSheetId="1">#REF!</definedName>
    <definedName name="Formln" localSheetId="4">#REF!</definedName>
    <definedName name="Formln">#REF!</definedName>
    <definedName name="GAannexii" localSheetId="0">#REF!</definedName>
    <definedName name="GAannexii" localSheetId="1">#REF!</definedName>
    <definedName name="GAannexii" localSheetId="4">#REF!</definedName>
    <definedName name="GAannexii">#REF!</definedName>
    <definedName name="GAi" localSheetId="0">#REF!</definedName>
    <definedName name="GAi" localSheetId="1">#REF!</definedName>
    <definedName name="GAi" localSheetId="4">#REF!</definedName>
    <definedName name="GAi">#REF!</definedName>
    <definedName name="GAII" localSheetId="0">#REF!</definedName>
    <definedName name="GAII" localSheetId="1">#REF!</definedName>
    <definedName name="GAII" localSheetId="4">#REF!</definedName>
    <definedName name="GAII">#REF!</definedName>
    <definedName name="GAIII" localSheetId="0">#REF!</definedName>
    <definedName name="GAIII" localSheetId="1">#REF!</definedName>
    <definedName name="GAIII" localSheetId="4">#REF!</definedName>
    <definedName name="GAIII">#REF!</definedName>
    <definedName name="H_A" localSheetId="0">#REF!</definedName>
    <definedName name="H_A" localSheetId="1">#REF!</definedName>
    <definedName name="H_A" localSheetId="4">#REF!</definedName>
    <definedName name="H_A">#REF!</definedName>
    <definedName name="H_B" localSheetId="0">#REF!</definedName>
    <definedName name="H_B" localSheetId="1">#REF!</definedName>
    <definedName name="H_B" localSheetId="4">#REF!</definedName>
    <definedName name="H_B">#REF!</definedName>
    <definedName name="H_C" localSheetId="0">#REF!</definedName>
    <definedName name="H_C" localSheetId="1">#REF!</definedName>
    <definedName name="H_C" localSheetId="4">#REF!</definedName>
    <definedName name="H_C">#REF!</definedName>
    <definedName name="H_D" localSheetId="0">#REF!</definedName>
    <definedName name="H_D" localSheetId="1">#REF!</definedName>
    <definedName name="H_D" localSheetId="4">#REF!</definedName>
    <definedName name="H_D">#REF!</definedName>
    <definedName name="H_E" localSheetId="0">#REF!</definedName>
    <definedName name="H_E" localSheetId="1">#REF!</definedName>
    <definedName name="H_E" localSheetId="4">#REF!</definedName>
    <definedName name="H_E">#REF!</definedName>
    <definedName name="H_F" localSheetId="0">#REF!</definedName>
    <definedName name="H_F" localSheetId="1">#REF!</definedName>
    <definedName name="H_F" localSheetId="4">#REF!</definedName>
    <definedName name="H_F">#REF!</definedName>
    <definedName name="H_G" localSheetId="0">#REF!</definedName>
    <definedName name="H_G" localSheetId="1">#REF!</definedName>
    <definedName name="H_G" localSheetId="4">#REF!</definedName>
    <definedName name="H_G">#REF!</definedName>
    <definedName name="H_H" localSheetId="0">#REF!</definedName>
    <definedName name="H_H" localSheetId="1">#REF!</definedName>
    <definedName name="H_H" localSheetId="4">#REF!</definedName>
    <definedName name="H_H">#REF!</definedName>
    <definedName name="HDA" localSheetId="0">#REF!</definedName>
    <definedName name="HDA" localSheetId="1">#REF!</definedName>
    <definedName name="HDA" localSheetId="4">#REF!</definedName>
    <definedName name="HDA">#REF!</definedName>
    <definedName name="HDAA" localSheetId="0">#REF!</definedName>
    <definedName name="HDAA" localSheetId="1">#REF!</definedName>
    <definedName name="HDAA" localSheetId="4">#REF!</definedName>
    <definedName name="HDAA">#REF!</definedName>
    <definedName name="HDAT" localSheetId="0">#REF!</definedName>
    <definedName name="HDAT" localSheetId="1">#REF!</definedName>
    <definedName name="HDAT" localSheetId="4">#REF!</definedName>
    <definedName name="HDAT">#REF!</definedName>
    <definedName name="hi" localSheetId="0">#REF!</definedName>
    <definedName name="hi" localSheetId="1">#REF!</definedName>
    <definedName name="hi" localSheetId="4">#REF!</definedName>
    <definedName name="hi">#REF!</definedName>
    <definedName name="Hosprk" localSheetId="0">#REF!</definedName>
    <definedName name="Hosprk" localSheetId="1">#REF!</definedName>
    <definedName name="Hosprk" localSheetId="4">#REF!</definedName>
    <definedName name="Hosprk">#REF!</definedName>
    <definedName name="HRA" localSheetId="0">#REF!</definedName>
    <definedName name="HRA" localSheetId="1">#REF!</definedName>
    <definedName name="HRA" localSheetId="4">#REF!</definedName>
    <definedName name="HRA">#REF!</definedName>
    <definedName name="HRAA" localSheetId="0">#REF!</definedName>
    <definedName name="HRAA" localSheetId="1">#REF!</definedName>
    <definedName name="HRAA" localSheetId="4">#REF!</definedName>
    <definedName name="HRAA">#REF!</definedName>
    <definedName name="HRAT" localSheetId="0">#REF!</definedName>
    <definedName name="HRAT" localSheetId="1">#REF!</definedName>
    <definedName name="HRAT" localSheetId="4">#REF!</definedName>
    <definedName name="HRAT">#REF!</definedName>
    <definedName name="HRS" localSheetId="0">#REF!</definedName>
    <definedName name="HRS" localSheetId="1">#REF!</definedName>
    <definedName name="HRS" localSheetId="4">#REF!</definedName>
    <definedName name="HRS">#REF!</definedName>
    <definedName name="HRSA" localSheetId="0">#REF!</definedName>
    <definedName name="HRSA" localSheetId="1">#REF!</definedName>
    <definedName name="HRSA" localSheetId="4">#REF!</definedName>
    <definedName name="HRSA">#REF!</definedName>
    <definedName name="InputQ1" localSheetId="0">#REF!</definedName>
    <definedName name="InputQ1" localSheetId="1">#REF!</definedName>
    <definedName name="InputQ1" localSheetId="4">#REF!</definedName>
    <definedName name="InputQ1">#REF!</definedName>
    <definedName name="IS" localSheetId="0">#REF!</definedName>
    <definedName name="IS" localSheetId="1">#REF!</definedName>
    <definedName name="IS" localSheetId="4">#REF!</definedName>
    <definedName name="IS">#REF!</definedName>
    <definedName name="LE" localSheetId="0">#REF!</definedName>
    <definedName name="LE" localSheetId="1">#REF!</definedName>
    <definedName name="LE" localSheetId="4">#REF!</definedName>
    <definedName name="LE">#REF!</definedName>
    <definedName name="LET" localSheetId="0">#REF!</definedName>
    <definedName name="LET" localSheetId="1">#REF!</definedName>
    <definedName name="LET" localSheetId="4">#REF!</definedName>
    <definedName name="LET">#REF!</definedName>
    <definedName name="LIPL" localSheetId="0">#REF!</definedName>
    <definedName name="LIPL" localSheetId="1">#REF!</definedName>
    <definedName name="LIPL" localSheetId="4">#REF!</definedName>
    <definedName name="LIPL">#REF!</definedName>
    <definedName name="look1" localSheetId="0">#REF!</definedName>
    <definedName name="look1" localSheetId="1">#REF!</definedName>
    <definedName name="look1" localSheetId="4">#REF!</definedName>
    <definedName name="look1">#REF!</definedName>
    <definedName name="LTA" localSheetId="0">#REF!</definedName>
    <definedName name="LTA" localSheetId="1">#REF!</definedName>
    <definedName name="LTA" localSheetId="4">#REF!</definedName>
    <definedName name="LTA">#REF!</definedName>
    <definedName name="LTH" localSheetId="0">#REF!</definedName>
    <definedName name="LTH" localSheetId="1">#REF!</definedName>
    <definedName name="LTH" localSheetId="4">#REF!</definedName>
    <definedName name="LTH">#REF!</definedName>
    <definedName name="LTHA" localSheetId="0">#REF!</definedName>
    <definedName name="LTHA" localSheetId="1">#REF!</definedName>
    <definedName name="LTHA" localSheetId="4">#REF!</definedName>
    <definedName name="LTHA">#REF!</definedName>
    <definedName name="MA" localSheetId="0">#REF!</definedName>
    <definedName name="MA" localSheetId="1">#REF!</definedName>
    <definedName name="MA" localSheetId="4">#REF!</definedName>
    <definedName name="MA">#REF!</definedName>
    <definedName name="MA.SelectActualWSheet" localSheetId="0">#REF!</definedName>
    <definedName name="MA.SelectActualWSheet" localSheetId="1">#REF!</definedName>
    <definedName name="MA.SelectActualWSheet" localSheetId="4">#REF!</definedName>
    <definedName name="MA.SelectActualWSheet">#REF!</definedName>
    <definedName name="MAA" localSheetId="0">#REF!</definedName>
    <definedName name="MAA" localSheetId="1">#REF!</definedName>
    <definedName name="MAA" localSheetId="4">#REF!</definedName>
    <definedName name="MAA">#REF!</definedName>
    <definedName name="main" localSheetId="0">#REF!</definedName>
    <definedName name="main" localSheetId="1">#REF!</definedName>
    <definedName name="main" localSheetId="4">#REF!</definedName>
    <definedName name="main">#REF!</definedName>
    <definedName name="main_1" localSheetId="0">#REF!</definedName>
    <definedName name="main_1" localSheetId="1">#REF!</definedName>
    <definedName name="main_1" localSheetId="4">#REF!</definedName>
    <definedName name="main_1">#REF!</definedName>
    <definedName name="MAR">[7]MARCH!$A$8:$P$345</definedName>
    <definedName name="MastAcct" localSheetId="0">#REF!</definedName>
    <definedName name="MastAcct" localSheetId="1">#REF!</definedName>
    <definedName name="MastAcct" localSheetId="4">#REF!</definedName>
    <definedName name="MastAcct">#REF!</definedName>
    <definedName name="MastBranch" localSheetId="0">#REF!</definedName>
    <definedName name="MastBranch" localSheetId="1">#REF!</definedName>
    <definedName name="MastBranch" localSheetId="4">#REF!</definedName>
    <definedName name="MastBranch">#REF!</definedName>
    <definedName name="MAT" localSheetId="0">#REF!</definedName>
    <definedName name="MAT" localSheetId="1">#REF!</definedName>
    <definedName name="MAT" localSheetId="4">#REF!</definedName>
    <definedName name="MAT">#REF!</definedName>
    <definedName name="MatActy" localSheetId="0">#REF!</definedName>
    <definedName name="MatActy" localSheetId="1">#REF!</definedName>
    <definedName name="MatActy" localSheetId="4">#REF!</definedName>
    <definedName name="MatActy">#REF!</definedName>
    <definedName name="Matar" localSheetId="0">#REF!</definedName>
    <definedName name="Matar" localSheetId="1">#REF!</definedName>
    <definedName name="Matar" localSheetId="4">#REF!</definedName>
    <definedName name="Matar">#REF!</definedName>
    <definedName name="MEDICLAIM1" localSheetId="0">#REF!</definedName>
    <definedName name="MEDICLAIM1" localSheetId="1">#REF!</definedName>
    <definedName name="MEDICLAIM1" localSheetId="4">#REF!</definedName>
    <definedName name="MEDICLAIM1">#REF!</definedName>
    <definedName name="MEDICLAIM2" localSheetId="0">#REF!</definedName>
    <definedName name="MEDICLAIM2" localSheetId="1">#REF!</definedName>
    <definedName name="MEDICLAIM2" localSheetId="4">#REF!</definedName>
    <definedName name="MEDICLAIM2">#REF!</definedName>
    <definedName name="metro" localSheetId="0">#REF!</definedName>
    <definedName name="metro" localSheetId="1">#REF!</definedName>
    <definedName name="metro" localSheetId="4">#REF!</definedName>
    <definedName name="metro">#REF!</definedName>
    <definedName name="mm" localSheetId="0">#REF!</definedName>
    <definedName name="mm" localSheetId="1">#REF!</definedName>
    <definedName name="mm" localSheetId="4">#REF!</definedName>
    <definedName name="mm">#REF!</definedName>
    <definedName name="MS" localSheetId="0">#REF!</definedName>
    <definedName name="MS" localSheetId="1">#REF!</definedName>
    <definedName name="MS" localSheetId="4">#REF!</definedName>
    <definedName name="MS">#REF!</definedName>
    <definedName name="MSA" localSheetId="0">#REF!</definedName>
    <definedName name="MSA" localSheetId="1">#REF!</definedName>
    <definedName name="MSA" localSheetId="4">#REF!</definedName>
    <definedName name="MSA">#REF!</definedName>
    <definedName name="MST" localSheetId="0">#REF!</definedName>
    <definedName name="MST" localSheetId="1">#REF!</definedName>
    <definedName name="MST" localSheetId="4">#REF!</definedName>
    <definedName name="MST">#REF!</definedName>
    <definedName name="mtm" localSheetId="0">#REF!</definedName>
    <definedName name="mtm" localSheetId="1">#REF!</definedName>
    <definedName name="mtm" localSheetId="4">#REF!</definedName>
    <definedName name="mtm">#REF!</definedName>
    <definedName name="Multcmy" localSheetId="0">#REF!</definedName>
    <definedName name="Multcmy" localSheetId="1">#REF!</definedName>
    <definedName name="Multcmy" localSheetId="4">#REF!</definedName>
    <definedName name="Multcmy">#REF!</definedName>
    <definedName name="Nerpr1" localSheetId="0">#REF!</definedName>
    <definedName name="Nerpr1" localSheetId="1">#REF!</definedName>
    <definedName name="Nerpr1" localSheetId="4">#REF!</definedName>
    <definedName name="Nerpr1">#REF!</definedName>
    <definedName name="new" localSheetId="0">#REF!</definedName>
    <definedName name="new" localSheetId="1">#REF!</definedName>
    <definedName name="new" localSheetId="4">#REF!</definedName>
    <definedName name="new">#REF!</definedName>
    <definedName name="Newpr" localSheetId="0">#REF!</definedName>
    <definedName name="Newpr" localSheetId="1">#REF!</definedName>
    <definedName name="Newpr" localSheetId="4">#REF!</definedName>
    <definedName name="Newpr">#REF!</definedName>
    <definedName name="nonmetro" localSheetId="0">#REF!</definedName>
    <definedName name="nonmetro" localSheetId="1">#REF!</definedName>
    <definedName name="nonmetro" localSheetId="4">#REF!</definedName>
    <definedName name="nonmetro">#REF!</definedName>
    <definedName name="NOS" localSheetId="0">#REF!</definedName>
    <definedName name="NOS" localSheetId="1">#REF!</definedName>
    <definedName name="NOS" localSheetId="4">#REF!</definedName>
    <definedName name="NOS">#REF!</definedName>
    <definedName name="Note1" localSheetId="0">#REF!</definedName>
    <definedName name="Note1" localSheetId="1">#REF!</definedName>
    <definedName name="Note1" localSheetId="4">#REF!</definedName>
    <definedName name="Note1">#REF!</definedName>
    <definedName name="Note23" localSheetId="0">#REF!</definedName>
    <definedName name="Note23" localSheetId="1">#REF!</definedName>
    <definedName name="Note23" localSheetId="4">#REF!</definedName>
    <definedName name="Note23">#REF!</definedName>
    <definedName name="OA" localSheetId="0">#REF!</definedName>
    <definedName name="OA" localSheetId="1">#REF!</definedName>
    <definedName name="OA" localSheetId="4">#REF!</definedName>
    <definedName name="OA">#REF!</definedName>
    <definedName name="OAA" localSheetId="0">#REF!</definedName>
    <definedName name="OAA" localSheetId="1">#REF!</definedName>
    <definedName name="OAA" localSheetId="4">#REF!</definedName>
    <definedName name="OAA">#REF!</definedName>
    <definedName name="OAT" localSheetId="0">#REF!</definedName>
    <definedName name="OAT" localSheetId="1">#REF!</definedName>
    <definedName name="OAT" localSheetId="4">#REF!</definedName>
    <definedName name="OAT">#REF!</definedName>
    <definedName name="OI" localSheetId="0">#REF!</definedName>
    <definedName name="OI" localSheetId="1">#REF!</definedName>
    <definedName name="OI" localSheetId="4">#REF!</definedName>
    <definedName name="OI">#REF!</definedName>
    <definedName name="OIA" localSheetId="0">#REF!</definedName>
    <definedName name="OIA" localSheetId="1">#REF!</definedName>
    <definedName name="OIA" localSheetId="4">#REF!</definedName>
    <definedName name="OIA">#REF!</definedName>
    <definedName name="OIT" localSheetId="0">#REF!</definedName>
    <definedName name="OIT" localSheetId="1">#REF!</definedName>
    <definedName name="OIT" localSheetId="4">#REF!</definedName>
    <definedName name="OIT">#REF!</definedName>
    <definedName name="op_clstk" localSheetId="0">#REF!</definedName>
    <definedName name="op_clstk" localSheetId="1">#REF!</definedName>
    <definedName name="op_clstk" localSheetId="4">#REF!</definedName>
    <definedName name="op_clstk">#REF!</definedName>
    <definedName name="P_01" localSheetId="0">#REF!</definedName>
    <definedName name="P_01" localSheetId="1">#REF!</definedName>
    <definedName name="P_01" localSheetId="4">#REF!</definedName>
    <definedName name="P_01">#REF!</definedName>
    <definedName name="P_02" localSheetId="0">#REF!</definedName>
    <definedName name="P_02" localSheetId="1">#REF!</definedName>
    <definedName name="P_02" localSheetId="4">#REF!</definedName>
    <definedName name="P_02">#REF!</definedName>
    <definedName name="payslips" localSheetId="0">#REF!</definedName>
    <definedName name="payslips" localSheetId="1">#REF!</definedName>
    <definedName name="payslips" localSheetId="4">#REF!</definedName>
    <definedName name="payslips">#REF!</definedName>
    <definedName name="personn" localSheetId="0">#REF!</definedName>
    <definedName name="personn" localSheetId="1">#REF!</definedName>
    <definedName name="personn" localSheetId="4">#REF!</definedName>
    <definedName name="personn">#REF!</definedName>
    <definedName name="Personnel" localSheetId="0">#REF!</definedName>
    <definedName name="Personnel" localSheetId="1">#REF!</definedName>
    <definedName name="Personnel" localSheetId="4">#REF!</definedName>
    <definedName name="Personnel">#REF!</definedName>
    <definedName name="Personnel1" localSheetId="0">#REF!</definedName>
    <definedName name="Personnel1" localSheetId="1">#REF!</definedName>
    <definedName name="Personnel1" localSheetId="4">#REF!</definedName>
    <definedName name="Personnel1">#REF!</definedName>
    <definedName name="PF" localSheetId="0">#REF!</definedName>
    <definedName name="PF" localSheetId="1">#REF!</definedName>
    <definedName name="PF" localSheetId="4">#REF!</definedName>
    <definedName name="PF">#REF!</definedName>
    <definedName name="PFA" localSheetId="0">#REF!</definedName>
    <definedName name="PFA" localSheetId="1">#REF!</definedName>
    <definedName name="PFA" localSheetId="4">#REF!</definedName>
    <definedName name="PFA">#REF!</definedName>
    <definedName name="PFT" localSheetId="0">#REF!</definedName>
    <definedName name="PFT" localSheetId="1">#REF!</definedName>
    <definedName name="PFT" localSheetId="4">#REF!</definedName>
    <definedName name="PFT">#REF!</definedName>
    <definedName name="PHARMA" localSheetId="0">#REF!</definedName>
    <definedName name="PHARMA" localSheetId="1">#REF!</definedName>
    <definedName name="PHARMA" localSheetId="4">#REF!</definedName>
    <definedName name="PHARMA">#REF!</definedName>
    <definedName name="PIS" localSheetId="0">#REF!</definedName>
    <definedName name="PIS" localSheetId="1">#REF!</definedName>
    <definedName name="PIS" localSheetId="4">#REF!</definedName>
    <definedName name="PIS">#REF!</definedName>
    <definedName name="PISA" localSheetId="0">#REF!</definedName>
    <definedName name="PISA" localSheetId="1">#REF!</definedName>
    <definedName name="PISA" localSheetId="4">#REF!</definedName>
    <definedName name="PISA">#REF!</definedName>
    <definedName name="PIST" localSheetId="0">#REF!</definedName>
    <definedName name="PIST" localSheetId="1">#REF!</definedName>
    <definedName name="PIST" localSheetId="4">#REF!</definedName>
    <definedName name="PIST">#REF!</definedName>
    <definedName name="PL_Statement" localSheetId="0">#REF!</definedName>
    <definedName name="PL_Statement" localSheetId="1">#REF!</definedName>
    <definedName name="PL_Statement" localSheetId="4">#REF!</definedName>
    <definedName name="PL_Statement">#REF!</definedName>
    <definedName name="POWER" localSheetId="0">#REF!</definedName>
    <definedName name="POWER" localSheetId="1">#REF!</definedName>
    <definedName name="POWER" localSheetId="4">#REF!</definedName>
    <definedName name="POWER">#REF!</definedName>
    <definedName name="POWERA" localSheetId="0">#REF!</definedName>
    <definedName name="POWERA" localSheetId="1">#REF!</definedName>
    <definedName name="POWERA" localSheetId="4">#REF!</definedName>
    <definedName name="POWERA">#REF!</definedName>
    <definedName name="_xlnm.Print_Area" localSheetId="0">'BSE p1'!$B$1:$O$83</definedName>
    <definedName name="_xlnm.Print_Area" localSheetId="1">'BSE p2'!$J$1:$Y$101</definedName>
    <definedName name="_xlnm.Print_Area" localSheetId="2">'BSE p3'!$B$83:$Q$107</definedName>
    <definedName name="_xlnm.Print_Area" localSheetId="4">'pl details'!$B$1:$I$101</definedName>
    <definedName name="_xlnm.Print_Area">#REF!</definedName>
    <definedName name="Print_Area_1" localSheetId="0">#REF!</definedName>
    <definedName name="Print_Area_1" localSheetId="1">#REF!</definedName>
    <definedName name="Print_Area_1" localSheetId="4">#REF!</definedName>
    <definedName name="Print_Area_1">#REF!</definedName>
    <definedName name="Print_Area_2" localSheetId="0">#REF!</definedName>
    <definedName name="Print_Area_2" localSheetId="1">#REF!</definedName>
    <definedName name="Print_Area_2" localSheetId="4">#REF!</definedName>
    <definedName name="Print_Area_2">#REF!</definedName>
    <definedName name="Print_Area_5" localSheetId="0">#REF!</definedName>
    <definedName name="Print_Area_5" localSheetId="1">#REF!</definedName>
    <definedName name="Print_Area_5" localSheetId="4">#REF!</definedName>
    <definedName name="Print_Area_5">#REF!</definedName>
    <definedName name="Print_Area_6" localSheetId="0">#REF!</definedName>
    <definedName name="Print_Area_6" localSheetId="1">#REF!</definedName>
    <definedName name="Print_Area_6" localSheetId="4">#REF!</definedName>
    <definedName name="Print_Area_6">#REF!</definedName>
    <definedName name="Print_Area_MI" localSheetId="0">#REF!</definedName>
    <definedName name="Print_Area_MI" localSheetId="1">#REF!</definedName>
    <definedName name="Print_Area_MI" localSheetId="4">#REF!</definedName>
    <definedName name="Print_Area_MI">#REF!</definedName>
    <definedName name="_xlnm.Print_Titles">#REF!</definedName>
    <definedName name="PRINT_TITLES_MI" localSheetId="0">#REF!</definedName>
    <definedName name="PRINT_TITLES_MI" localSheetId="1">#REF!</definedName>
    <definedName name="PRINT_TITLES_MI" localSheetId="4">#REF!</definedName>
    <definedName name="PRINT_TITLES_MI">#REF!</definedName>
    <definedName name="Prodexps" localSheetId="0">#REF!</definedName>
    <definedName name="Prodexps" localSheetId="1">#REF!</definedName>
    <definedName name="Prodexps" localSheetId="4">#REF!</definedName>
    <definedName name="Prodexps">#REF!</definedName>
    <definedName name="Productionexpense" localSheetId="0">#REF!</definedName>
    <definedName name="Productionexpense" localSheetId="1">#REF!</definedName>
    <definedName name="Productionexpense" localSheetId="4">#REF!</definedName>
    <definedName name="Productionexpense">#REF!</definedName>
    <definedName name="Productionpage1" localSheetId="0">#REF!</definedName>
    <definedName name="Productionpage1" localSheetId="1">#REF!</definedName>
    <definedName name="Productionpage1" localSheetId="4">#REF!</definedName>
    <definedName name="Productionpage1">#REF!</definedName>
    <definedName name="Productionpage2" localSheetId="0">#REF!</definedName>
    <definedName name="Productionpage2" localSheetId="1">#REF!</definedName>
    <definedName name="Productionpage2" localSheetId="4">#REF!</definedName>
    <definedName name="Productionpage2">#REF!</definedName>
    <definedName name="Prof_Loss" localSheetId="0">#REF!</definedName>
    <definedName name="Prof_Loss" localSheetId="1">#REF!</definedName>
    <definedName name="Prof_Loss" localSheetId="4">#REF!</definedName>
    <definedName name="Prof_Loss">#REF!</definedName>
    <definedName name="profit_loss" localSheetId="0">#REF!</definedName>
    <definedName name="profit_loss" localSheetId="1">#REF!</definedName>
    <definedName name="profit_loss" localSheetId="4">#REF!</definedName>
    <definedName name="profit_loss">#REF!</definedName>
    <definedName name="_xlnm.Recorder" localSheetId="0">#REF!</definedName>
    <definedName name="_xlnm.Recorder" localSheetId="1">#REF!</definedName>
    <definedName name="_xlnm.Recorder" localSheetId="4">#REF!</definedName>
    <definedName name="_xlnm.Recorder">#REF!</definedName>
    <definedName name="SA" localSheetId="0">#REF!</definedName>
    <definedName name="SA" localSheetId="1">#REF!</definedName>
    <definedName name="SA" localSheetId="4">#REF!</definedName>
    <definedName name="SA">#REF!</definedName>
    <definedName name="SAA" localSheetId="0">#REF!</definedName>
    <definedName name="SAA" localSheetId="1">#REF!</definedName>
    <definedName name="SAA" localSheetId="4">#REF!</definedName>
    <definedName name="SAA">#REF!</definedName>
    <definedName name="Sabarmati" localSheetId="0">#REF!</definedName>
    <definedName name="Sabarmati" localSheetId="1">#REF!</definedName>
    <definedName name="Sabarmati" localSheetId="4">#REF!</definedName>
    <definedName name="Sabarmati">#REF!</definedName>
    <definedName name="SAL" localSheetId="0">#REF!</definedName>
    <definedName name="SAL" localSheetId="1">#REF!</definedName>
    <definedName name="SAL" localSheetId="4">#REF!</definedName>
    <definedName name="SAL">#REF!</definedName>
    <definedName name="SALA" localSheetId="0">#REF!</definedName>
    <definedName name="SALA" localSheetId="1">#REF!</definedName>
    <definedName name="SALA" localSheetId="4">#REF!</definedName>
    <definedName name="SALA">#REF!</definedName>
    <definedName name="salary" localSheetId="0">#REF!</definedName>
    <definedName name="salary" localSheetId="1">#REF!</definedName>
    <definedName name="salary" localSheetId="4">#REF!</definedName>
    <definedName name="salary">#REF!</definedName>
    <definedName name="SAT" localSheetId="0">#REF!</definedName>
    <definedName name="SAT" localSheetId="1">#REF!</definedName>
    <definedName name="SAT" localSheetId="4">#REF!</definedName>
    <definedName name="SAT">#REF!</definedName>
    <definedName name="Sched_13" localSheetId="0">#REF!</definedName>
    <definedName name="Sched_13" localSheetId="1">#REF!</definedName>
    <definedName name="Sched_13" localSheetId="4">#REF!</definedName>
    <definedName name="Sched_13">#REF!</definedName>
    <definedName name="schedule1" localSheetId="0">#REF!</definedName>
    <definedName name="schedule1" localSheetId="1">#REF!</definedName>
    <definedName name="schedule1" localSheetId="4">#REF!</definedName>
    <definedName name="schedule1">#REF!</definedName>
    <definedName name="Schedule1_6" localSheetId="0">#REF!</definedName>
    <definedName name="Schedule1_6" localSheetId="1">#REF!</definedName>
    <definedName name="Schedule1_6" localSheetId="4">#REF!</definedName>
    <definedName name="Schedule1_6">#REF!</definedName>
    <definedName name="Schedule1_8" localSheetId="0">#REF!</definedName>
    <definedName name="Schedule1_8" localSheetId="1">#REF!</definedName>
    <definedName name="Schedule1_8" localSheetId="4">#REF!</definedName>
    <definedName name="Schedule1_8">#REF!</definedName>
    <definedName name="Schedule1to7" localSheetId="0">#REF!</definedName>
    <definedName name="Schedule1to7" localSheetId="1">#REF!</definedName>
    <definedName name="Schedule1to7" localSheetId="4">#REF!</definedName>
    <definedName name="Schedule1to7">#REF!</definedName>
    <definedName name="schedule4" localSheetId="0">#REF!</definedName>
    <definedName name="schedule4" localSheetId="1">#REF!</definedName>
    <definedName name="schedule4" localSheetId="4">#REF!</definedName>
    <definedName name="schedule4">#REF!</definedName>
    <definedName name="schedule6" localSheetId="0">#REF!</definedName>
    <definedName name="schedule6" localSheetId="1">#REF!</definedName>
    <definedName name="schedule6" localSheetId="4">#REF!</definedName>
    <definedName name="schedule6">#REF!</definedName>
    <definedName name="schedule8to12" localSheetId="0">#REF!</definedName>
    <definedName name="schedule8to12" localSheetId="1">#REF!</definedName>
    <definedName name="schedule8to12" localSheetId="4">#REF!</definedName>
    <definedName name="schedule8to12">#REF!</definedName>
    <definedName name="schedule9" localSheetId="0">#REF!</definedName>
    <definedName name="schedule9" localSheetId="1">#REF!</definedName>
    <definedName name="schedule9" localSheetId="4">#REF!</definedName>
    <definedName name="schedule9">#REF!</definedName>
    <definedName name="Schedule9_13" localSheetId="0">#REF!</definedName>
    <definedName name="Schedule9_13" localSheetId="1">#REF!</definedName>
    <definedName name="Schedule9_13" localSheetId="4">#REF!</definedName>
    <definedName name="Schedule9_13">#REF!</definedName>
    <definedName name="SD" localSheetId="0">#REF!</definedName>
    <definedName name="SD" localSheetId="1">#REF!</definedName>
    <definedName name="SD" localSheetId="4">#REF!</definedName>
    <definedName name="SD">#REF!</definedName>
    <definedName name="SDA" localSheetId="0">#REF!</definedName>
    <definedName name="SDA" localSheetId="1">#REF!</definedName>
    <definedName name="SDA" localSheetId="4">#REF!</definedName>
    <definedName name="SDA">#REF!</definedName>
    <definedName name="SDT" localSheetId="0">#REF!</definedName>
    <definedName name="SDT" localSheetId="1">#REF!</definedName>
    <definedName name="SDT" localSheetId="4">#REF!</definedName>
    <definedName name="SDT">#REF!</definedName>
    <definedName name="SEP">'[7]SEP '!$A$8:$P$345</definedName>
    <definedName name="Service_Exp" localSheetId="0">#REF!</definedName>
    <definedName name="Service_Exp" localSheetId="1">#REF!</definedName>
    <definedName name="Service_Exp" localSheetId="4">#REF!</definedName>
    <definedName name="Service_Exp">#REF!</definedName>
    <definedName name="Serviceexpense" localSheetId="0">#REF!</definedName>
    <definedName name="Serviceexpense" localSheetId="1">#REF!</definedName>
    <definedName name="Serviceexpense" localSheetId="4">#REF!</definedName>
    <definedName name="Serviceexpense">#REF!</definedName>
    <definedName name="Serviceexplain" localSheetId="0">#REF!</definedName>
    <definedName name="Serviceexplain" localSheetId="1">#REF!</definedName>
    <definedName name="Serviceexplain" localSheetId="4">#REF!</definedName>
    <definedName name="Serviceexplain">#REF!</definedName>
    <definedName name="SIX" localSheetId="0">#REF!</definedName>
    <definedName name="SIX" localSheetId="1">#REF!</definedName>
    <definedName name="SIX" localSheetId="4">#REF!</definedName>
    <definedName name="SIX">#REF!</definedName>
    <definedName name="SIXA" localSheetId="0">#REF!</definedName>
    <definedName name="SIXA" localSheetId="1">#REF!</definedName>
    <definedName name="SIXA" localSheetId="4">#REF!</definedName>
    <definedName name="SIXA">#REF!</definedName>
    <definedName name="SIXT" localSheetId="0">#REF!</definedName>
    <definedName name="SIXT" localSheetId="1">#REF!</definedName>
    <definedName name="SIXT" localSheetId="4">#REF!</definedName>
    <definedName name="SIXT">#REF!</definedName>
    <definedName name="SP" localSheetId="0">#REF!</definedName>
    <definedName name="SP" localSheetId="1">#REF!</definedName>
    <definedName name="SP" localSheetId="4">#REF!</definedName>
    <definedName name="SP">#REF!</definedName>
    <definedName name="SPA" localSheetId="0">#REF!</definedName>
    <definedName name="SPA" localSheetId="1">#REF!</definedName>
    <definedName name="SPA" localSheetId="4">#REF!</definedName>
    <definedName name="SPA">#REF!</definedName>
    <definedName name="SPLALL" localSheetId="0">#REF!</definedName>
    <definedName name="SPLALL" localSheetId="1">#REF!</definedName>
    <definedName name="SPLALL" localSheetId="4">#REF!</definedName>
    <definedName name="SPLALL">#REF!</definedName>
    <definedName name="SPLALLA" localSheetId="0">#REF!</definedName>
    <definedName name="SPLALLA" localSheetId="1">#REF!</definedName>
    <definedName name="SPLALLA" localSheetId="4">#REF!</definedName>
    <definedName name="SPLALLA">#REF!</definedName>
    <definedName name="SPLALLT" localSheetId="0">#REF!</definedName>
    <definedName name="SPLALLT" localSheetId="1">#REF!</definedName>
    <definedName name="SPLALLT" localSheetId="4">#REF!</definedName>
    <definedName name="SPLALLT">#REF!</definedName>
    <definedName name="SPT" localSheetId="0">#REF!</definedName>
    <definedName name="SPT" localSheetId="1">#REF!</definedName>
    <definedName name="SPT" localSheetId="4">#REF!</definedName>
    <definedName name="SPT">#REF!</definedName>
    <definedName name="ss" localSheetId="0">#REF!</definedName>
    <definedName name="ss" localSheetId="1">#REF!</definedName>
    <definedName name="ss" localSheetId="4">#REF!</definedName>
    <definedName name="ss">#REF!</definedName>
    <definedName name="STEP1" localSheetId="0">#REF!</definedName>
    <definedName name="STEP1" localSheetId="1">#REF!</definedName>
    <definedName name="STEP1" localSheetId="4">#REF!</definedName>
    <definedName name="STEP1">#REF!</definedName>
    <definedName name="STEP2" localSheetId="0">#REF!</definedName>
    <definedName name="STEP2" localSheetId="1">#REF!</definedName>
    <definedName name="STEP2" localSheetId="4">#REF!</definedName>
    <definedName name="STEP2">#REF!</definedName>
    <definedName name="STEP3" localSheetId="0">#REF!</definedName>
    <definedName name="STEP3" localSheetId="1">#REF!</definedName>
    <definedName name="STEP3" localSheetId="4">#REF!</definedName>
    <definedName name="STEP3">#REF!</definedName>
    <definedName name="STEP4" localSheetId="0">#REF!</definedName>
    <definedName name="STEP4" localSheetId="1">#REF!</definedName>
    <definedName name="STEP4" localSheetId="4">#REF!</definedName>
    <definedName name="STEP4">#REF!</definedName>
    <definedName name="STEP5" localSheetId="0">#REF!</definedName>
    <definedName name="STEP5" localSheetId="1">#REF!</definedName>
    <definedName name="STEP5" localSheetId="4">#REF!</definedName>
    <definedName name="STEP5">#REF!</definedName>
    <definedName name="STEP6" localSheetId="0">#REF!</definedName>
    <definedName name="STEP6" localSheetId="1">#REF!</definedName>
    <definedName name="STEP6" localSheetId="4">#REF!</definedName>
    <definedName name="STEP6">#REF!</definedName>
    <definedName name="summary" localSheetId="0">#REF!</definedName>
    <definedName name="summary" localSheetId="1">#REF!</definedName>
    <definedName name="summary" localSheetId="4">#REF!</definedName>
    <definedName name="summary">#REF!</definedName>
    <definedName name="Supan" localSheetId="0">#REF!</definedName>
    <definedName name="Supan" localSheetId="1">#REF!</definedName>
    <definedName name="Supan" localSheetId="4">#REF!</definedName>
    <definedName name="Supan">#REF!</definedName>
    <definedName name="T" localSheetId="0">#REF!</definedName>
    <definedName name="T" localSheetId="1">#REF!</definedName>
    <definedName name="T" localSheetId="4">#REF!</definedName>
    <definedName name="T">#REF!</definedName>
    <definedName name="table_1" localSheetId="0">#REF!</definedName>
    <definedName name="table_1" localSheetId="1">#REF!</definedName>
    <definedName name="table_1" localSheetId="4">#REF!</definedName>
    <definedName name="table_1">#REF!</definedName>
    <definedName name="tax_comp" localSheetId="0">#REF!</definedName>
    <definedName name="tax_comp" localSheetId="1">#REF!</definedName>
    <definedName name="tax_comp" localSheetId="4">#REF!</definedName>
    <definedName name="tax_comp">#REF!</definedName>
    <definedName name="Tech98" localSheetId="0">#REF!</definedName>
    <definedName name="Tech98" localSheetId="1">#REF!</definedName>
    <definedName name="Tech98" localSheetId="4">#REF!</definedName>
    <definedName name="Tech98">#REF!</definedName>
    <definedName name="TKT_NO" localSheetId="0">#REF!</definedName>
    <definedName name="TKT_NO" localSheetId="1">#REF!</definedName>
    <definedName name="TKT_NO" localSheetId="4">#REF!</definedName>
    <definedName name="TKT_NO">#REF!</definedName>
    <definedName name="TKT_NOA" localSheetId="0">#REF!</definedName>
    <definedName name="TKT_NOA" localSheetId="1">#REF!</definedName>
    <definedName name="TKT_NOA" localSheetId="4">#REF!</definedName>
    <definedName name="TKT_NOA">#REF!</definedName>
    <definedName name="TKTCODE" localSheetId="0">#REF!</definedName>
    <definedName name="TKTCODE" localSheetId="1">#REF!</definedName>
    <definedName name="TKTCODE" localSheetId="4">#REF!</definedName>
    <definedName name="TKTCODE">#REF!</definedName>
    <definedName name="toll" localSheetId="0">#REF!</definedName>
    <definedName name="toll" localSheetId="1">#REF!</definedName>
    <definedName name="toll" localSheetId="4">#REF!</definedName>
    <definedName name="toll">#REF!</definedName>
    <definedName name="traded" localSheetId="0">#REF!</definedName>
    <definedName name="traded" localSheetId="1">#REF!</definedName>
    <definedName name="traded" localSheetId="4">#REF!</definedName>
    <definedName name="traded">#REF!</definedName>
    <definedName name="TSA" localSheetId="0">#REF!</definedName>
    <definedName name="TSA" localSheetId="1">#REF!</definedName>
    <definedName name="TSA" localSheetId="4">#REF!</definedName>
    <definedName name="TSA">#REF!</definedName>
    <definedName name="turnover_goods" localSheetId="0">#REF!</definedName>
    <definedName name="turnover_goods" localSheetId="1">#REF!</definedName>
    <definedName name="turnover_goods" localSheetId="4">#REF!</definedName>
    <definedName name="turnover_goods">#REF!</definedName>
    <definedName name="USD00D" localSheetId="0">#REF!</definedName>
    <definedName name="USD00D" localSheetId="1">#REF!</definedName>
    <definedName name="USD00D" localSheetId="4">#REF!</definedName>
    <definedName name="USD00D">#REF!</definedName>
    <definedName name="USD00S" localSheetId="0">#REF!</definedName>
    <definedName name="USD00S" localSheetId="1">#REF!</definedName>
    <definedName name="USD00S" localSheetId="4">#REF!</definedName>
    <definedName name="USD00S">#REF!</definedName>
    <definedName name="USD97S" localSheetId="0">#REF!</definedName>
    <definedName name="USD97S" localSheetId="1">#REF!</definedName>
    <definedName name="USD97S" localSheetId="4">#REF!</definedName>
    <definedName name="USD97S">#REF!</definedName>
    <definedName name="USD98D" localSheetId="0">#REF!</definedName>
    <definedName name="USD98D" localSheetId="1">#REF!</definedName>
    <definedName name="USD98D" localSheetId="4">#REF!</definedName>
    <definedName name="USD98D">#REF!</definedName>
    <definedName name="USD98S" localSheetId="0">#REF!</definedName>
    <definedName name="USD98S" localSheetId="1">#REF!</definedName>
    <definedName name="USD98S" localSheetId="4">#REF!</definedName>
    <definedName name="USD98S">#REF!</definedName>
    <definedName name="USD99D" localSheetId="0">#REF!</definedName>
    <definedName name="USD99D" localSheetId="1">#REF!</definedName>
    <definedName name="USD99D" localSheetId="4">#REF!</definedName>
    <definedName name="USD99D">#REF!</definedName>
    <definedName name="USD99S" localSheetId="0">#REF!</definedName>
    <definedName name="USD99S" localSheetId="1">#REF!</definedName>
    <definedName name="USD99S" localSheetId="4">#REF!</definedName>
    <definedName name="USD99S">#REF!</definedName>
    <definedName name="varun" localSheetId="0">#REF!</definedName>
    <definedName name="varun" localSheetId="1">#REF!</definedName>
    <definedName name="varun" localSheetId="4">#REF!</definedName>
    <definedName name="varun">#REF!</definedName>
    <definedName name="VDA" localSheetId="0">#REF!</definedName>
    <definedName name="VDA" localSheetId="1">#REF!</definedName>
    <definedName name="VDA" localSheetId="4">#REF!</definedName>
    <definedName name="VDA">#REF!</definedName>
    <definedName name="VDAA" localSheetId="0">#REF!</definedName>
    <definedName name="VDAA" localSheetId="1">#REF!</definedName>
    <definedName name="VDAA" localSheetId="4">#REF!</definedName>
    <definedName name="VDAA">#REF!</definedName>
    <definedName name="VDAT" localSheetId="0">#REF!</definedName>
    <definedName name="VDAT" localSheetId="1">#REF!</definedName>
    <definedName name="VDAT" localSheetId="4">#REF!</definedName>
    <definedName name="VDAT">#REF!</definedName>
    <definedName name="VENDOR">[8]ASPERLEDGER!$A$2:$C$97</definedName>
    <definedName name="VRS" localSheetId="0">#REF!</definedName>
    <definedName name="VRS" localSheetId="1">#REF!</definedName>
    <definedName name="VRS" localSheetId="4">#REF!</definedName>
    <definedName name="VRS">#REF!</definedName>
    <definedName name="VTM_1" localSheetId="0" hidden="1">#REF!</definedName>
    <definedName name="VTM_1" localSheetId="1" hidden="1">#REF!</definedName>
    <definedName name="VTM_1" localSheetId="4" hidden="1">#REF!</definedName>
    <definedName name="VTM_1" hidden="1">#REF!</definedName>
    <definedName name="VTM_10" localSheetId="0" hidden="1">#REF!</definedName>
    <definedName name="VTM_10" localSheetId="1" hidden="1">#REF!</definedName>
    <definedName name="VTM_10" localSheetId="4" hidden="1">#REF!</definedName>
    <definedName name="VTM_10" hidden="1">#REF!</definedName>
    <definedName name="VTM_11" localSheetId="0" hidden="1">#REF!</definedName>
    <definedName name="VTM_11" localSheetId="1" hidden="1">#REF!</definedName>
    <definedName name="VTM_11" localSheetId="4" hidden="1">#REF!</definedName>
    <definedName name="VTM_11" hidden="1">#REF!</definedName>
    <definedName name="VTM_12" localSheetId="0" hidden="1">#REF!</definedName>
    <definedName name="VTM_12" localSheetId="1" hidden="1">#REF!</definedName>
    <definedName name="VTM_12" localSheetId="4" hidden="1">#REF!</definedName>
    <definedName name="VTM_12" hidden="1">#REF!</definedName>
    <definedName name="VTM_13" localSheetId="0" hidden="1">#REF!</definedName>
    <definedName name="VTM_13" localSheetId="1" hidden="1">#REF!</definedName>
    <definedName name="VTM_13" localSheetId="4" hidden="1">#REF!</definedName>
    <definedName name="VTM_13" hidden="1">#REF!</definedName>
    <definedName name="VTM_14" localSheetId="0" hidden="1">#REF!</definedName>
    <definedName name="VTM_14" localSheetId="1" hidden="1">#REF!</definedName>
    <definedName name="VTM_14" localSheetId="4" hidden="1">#REF!</definedName>
    <definedName name="VTM_14" hidden="1">#REF!</definedName>
    <definedName name="VTM_15" localSheetId="0" hidden="1">#REF!</definedName>
    <definedName name="VTM_15" localSheetId="1" hidden="1">#REF!</definedName>
    <definedName name="VTM_15" localSheetId="4" hidden="1">#REF!</definedName>
    <definedName name="VTM_15" hidden="1">#REF!</definedName>
    <definedName name="VTM_16" localSheetId="0" hidden="1">#REF!</definedName>
    <definedName name="VTM_16" localSheetId="1" hidden="1">#REF!</definedName>
    <definedName name="VTM_16" localSheetId="4" hidden="1">#REF!</definedName>
    <definedName name="VTM_16" hidden="1">#REF!</definedName>
    <definedName name="VTM_17" localSheetId="0" hidden="1">#REF!,#REF!</definedName>
    <definedName name="VTM_17" localSheetId="1" hidden="1">#REF!,#REF!</definedName>
    <definedName name="VTM_17" localSheetId="4" hidden="1">#REF!,#REF!</definedName>
    <definedName name="VTM_17" hidden="1">#REF!,#REF!</definedName>
    <definedName name="VTM_18" hidden="1">'[9]3 month'!$D$19:$E$19,'[9]3 month'!$F$10</definedName>
    <definedName name="VTM_2" localSheetId="0" hidden="1">#REF!</definedName>
    <definedName name="VTM_2" localSheetId="1" hidden="1">#REF!</definedName>
    <definedName name="VTM_2" localSheetId="4" hidden="1">#REF!</definedName>
    <definedName name="VTM_2" hidden="1">#REF!</definedName>
    <definedName name="VTM_3" localSheetId="0" hidden="1">#REF!</definedName>
    <definedName name="VTM_3" localSheetId="1" hidden="1">#REF!</definedName>
    <definedName name="VTM_3" localSheetId="4" hidden="1">#REF!</definedName>
    <definedName name="VTM_3" hidden="1">#REF!</definedName>
    <definedName name="VTM_34" hidden="1">'[10]Rent Logic test'!$G$19,'[10]Rent Logic test'!$G$25,'[10]Rent Logic test'!$G$30,'[10]Rent Logic test'!$G$36,'[10]Rent Logic test'!$G$41,'[10]Rent Logic test'!$G$47,'[10]Rent Logic test'!$G$53,'[10]Rent Logic test'!$G$59</definedName>
    <definedName name="VTM_4" localSheetId="0" hidden="1">#REF!</definedName>
    <definedName name="VTM_4" localSheetId="1" hidden="1">#REF!</definedName>
    <definedName name="VTM_4" localSheetId="4" hidden="1">#REF!</definedName>
    <definedName name="VTM_4" hidden="1">#REF!</definedName>
    <definedName name="VTM_40" hidden="1">'[10]Amenities Logic Test'!$G$21,'[10]Amenities Logic Test'!$G$27,'[10]Amenities Logic Test'!$G$32,'[10]Amenities Logic Test'!$G$37,'[10]Amenities Logic Test'!$G$43,'[10]Amenities Logic Test'!$G$48</definedName>
    <definedName name="W.ActMonth" localSheetId="0">#REF!</definedName>
    <definedName name="W.ActMonth" localSheetId="1">#REF!</definedName>
    <definedName name="W.ActMonth" localSheetId="4">#REF!</definedName>
    <definedName name="W.ActMonth">#REF!</definedName>
    <definedName name="W.ActUnitNo">[11]Input!$B$8</definedName>
    <definedName name="W.ActWSheet" localSheetId="0">#REF!</definedName>
    <definedName name="W.ActWSheet" localSheetId="1">#REF!</definedName>
    <definedName name="W.ActWSheet" localSheetId="4">#REF!</definedName>
    <definedName name="W.ActWSheet">#REF!</definedName>
    <definedName name="W.ActYear" localSheetId="0">#REF!</definedName>
    <definedName name="W.ActYear" localSheetId="1">#REF!</definedName>
    <definedName name="W.ActYear" localSheetId="4">#REF!</definedName>
    <definedName name="W.ActYear">#REF!</definedName>
    <definedName name="W.CatAct" localSheetId="0">#REF!</definedName>
    <definedName name="W.CatAct" localSheetId="1">#REF!</definedName>
    <definedName name="W.CatAct" localSheetId="4">#REF!</definedName>
    <definedName name="W.CatAct">#REF!</definedName>
    <definedName name="W.Category" localSheetId="0">#REF!</definedName>
    <definedName name="W.Category" localSheetId="1">#REF!</definedName>
    <definedName name="W.Category" localSheetId="4">#REF!</definedName>
    <definedName name="W.Category">#REF!</definedName>
    <definedName name="W.CatFirst" localSheetId="0">#REF!</definedName>
    <definedName name="W.CatFirst" localSheetId="1">#REF!</definedName>
    <definedName name="W.CatFirst" localSheetId="4">#REF!</definedName>
    <definedName name="W.CatFirst">#REF!</definedName>
    <definedName name="W.CatList" localSheetId="0">#REF!</definedName>
    <definedName name="W.CatList" localSheetId="1">#REF!</definedName>
    <definedName name="W.CatList" localSheetId="4">#REF!</definedName>
    <definedName name="W.CatList">#REF!</definedName>
    <definedName name="W.CatZero" localSheetId="0">#REF!</definedName>
    <definedName name="W.CatZero" localSheetId="1">#REF!</definedName>
    <definedName name="W.CatZero" localSheetId="4">#REF!</definedName>
    <definedName name="W.CatZero">#REF!</definedName>
    <definedName name="W.FileListAll" localSheetId="0">#REF!</definedName>
    <definedName name="W.FileListAll" localSheetId="1">#REF!</definedName>
    <definedName name="W.FileListAll" localSheetId="4">#REF!</definedName>
    <definedName name="W.FileListAll">#REF!</definedName>
    <definedName name="W.FileListOption" localSheetId="0">#REF!</definedName>
    <definedName name="W.FileListOption" localSheetId="1">#REF!</definedName>
    <definedName name="W.FileListOption" localSheetId="4">#REF!</definedName>
    <definedName name="W.FileListOption">#REF!</definedName>
    <definedName name="W.FileListSelected" localSheetId="0">#REF!</definedName>
    <definedName name="W.FileListSelected" localSheetId="1">#REF!</definedName>
    <definedName name="W.FileListSelected" localSheetId="4">#REF!</definedName>
    <definedName name="W.FileListSelected">#REF!</definedName>
    <definedName name="W.FileListToPrint" localSheetId="0">#REF!</definedName>
    <definedName name="W.FileListToPrint" localSheetId="1">#REF!</definedName>
    <definedName name="W.FileListToPrint" localSheetId="4">#REF!</definedName>
    <definedName name="W.FileListToPrint">#REF!</definedName>
    <definedName name="WA" localSheetId="0">#REF!</definedName>
    <definedName name="WA" localSheetId="1">#REF!</definedName>
    <definedName name="WA" localSheetId="4">#REF!</definedName>
    <definedName name="WA">#REF!</definedName>
    <definedName name="WAA" localSheetId="0">#REF!</definedName>
    <definedName name="WAA" localSheetId="1">#REF!</definedName>
    <definedName name="WAA" localSheetId="4">#REF!</definedName>
    <definedName name="WAA">#REF!</definedName>
    <definedName name="WAT" localSheetId="0">#REF!</definedName>
    <definedName name="WAT" localSheetId="1">#REF!</definedName>
    <definedName name="WAT" localSheetId="4">#REF!</definedName>
    <definedName name="WAT">#REF!</definedName>
    <definedName name="WC" localSheetId="0">#REF!</definedName>
    <definedName name="WC" localSheetId="1">#REF!</definedName>
    <definedName name="WC" localSheetId="4">#REF!</definedName>
    <definedName name="WC">#REF!</definedName>
    <definedName name="workingss" localSheetId="0">#REF!</definedName>
    <definedName name="workingss" localSheetId="1">#REF!</definedName>
    <definedName name="workingss" localSheetId="4">#REF!</definedName>
    <definedName name="workingss">#REF!</definedName>
    <definedName name="wrn.BSPL." hidden="1">{"BS",#N/A,FALSE,"Accounts2002 New";"PL",#N/A,FALSE,"Accounts2002 New"}</definedName>
    <definedName name="wrn.Schedules." hidden="1">{"S 1 2",#N/A,FALSE,"Accounts2002 New";"S 3 4",#N/A,FALSE,"Accounts2002 New";"S 6 7 8",#N/A,FALSE,"Accounts2002 New";"S 9 10 11 12 13",#N/A,FALSE,"Accounts2002 New";"S 14 15 16 17",#N/A,FALSE,"Accounts2002 New";"S 18 19",#N/A,FALSE,"Accounts2002 New"}</definedName>
    <definedName name="yyy" localSheetId="0">#REF!</definedName>
    <definedName name="yyy" localSheetId="1">#REF!</definedName>
    <definedName name="yyy" localSheetId="4">#REF!</definedName>
    <definedName name="yyy">#REF!</definedName>
    <definedName name="Z" localSheetId="0">#REF!</definedName>
    <definedName name="Z" localSheetId="1">#REF!</definedName>
    <definedName name="Z" localSheetId="4">#REF!</definedName>
    <definedName name="Z">#REF!</definedName>
  </definedNames>
  <calcPr calcId="145621"/>
</workbook>
</file>

<file path=xl/calcChain.xml><?xml version="1.0" encoding="utf-8"?>
<calcChain xmlns="http://schemas.openxmlformats.org/spreadsheetml/2006/main">
  <c r="G54" i="1" l="1"/>
  <c r="G36" i="7"/>
  <c r="G36" i="6"/>
  <c r="G36" i="5"/>
  <c r="F44" i="8" l="1"/>
  <c r="F43" i="8"/>
  <c r="D40" i="8"/>
  <c r="D39" i="8"/>
  <c r="D38" i="8"/>
  <c r="F35" i="8"/>
  <c r="D33" i="8"/>
  <c r="D32" i="8"/>
  <c r="D31" i="8"/>
  <c r="F27" i="8"/>
  <c r="F26" i="8"/>
  <c r="D25" i="8"/>
  <c r="D24" i="8"/>
  <c r="D23" i="8"/>
  <c r="D22" i="8"/>
  <c r="F20" i="8"/>
  <c r="D19" i="8"/>
  <c r="D18" i="8"/>
  <c r="D16" i="8"/>
  <c r="F14" i="8"/>
  <c r="D11" i="8"/>
  <c r="D10" i="8"/>
  <c r="E124" i="7"/>
  <c r="D124" i="7"/>
  <c r="F123" i="7"/>
  <c r="F122" i="7"/>
  <c r="F121" i="7"/>
  <c r="F120" i="7"/>
  <c r="F119" i="7"/>
  <c r="F118" i="7"/>
  <c r="F117" i="7"/>
  <c r="F116" i="7"/>
  <c r="F115" i="7"/>
  <c r="F114" i="7"/>
  <c r="O48" i="7"/>
  <c r="L48" i="7" s="1"/>
  <c r="O47" i="7"/>
  <c r="L47" i="7" s="1"/>
  <c r="O46" i="7"/>
  <c r="L46" i="7" s="1"/>
  <c r="O45" i="7"/>
  <c r="L45" i="7" s="1"/>
  <c r="O44" i="7"/>
  <c r="L44" i="7" s="1"/>
  <c r="I43" i="7"/>
  <c r="I41" i="7"/>
  <c r="X38" i="7"/>
  <c r="V38" i="7"/>
  <c r="N37" i="7"/>
  <c r="I37" i="7"/>
  <c r="O36" i="7"/>
  <c r="L36" i="7" s="1"/>
  <c r="D36" i="7"/>
  <c r="I33" i="7"/>
  <c r="W38" i="7" s="1"/>
  <c r="O31" i="7"/>
  <c r="L31" i="7" s="1"/>
  <c r="F31" i="7"/>
  <c r="F33" i="7" s="1"/>
  <c r="F35" i="7" s="1"/>
  <c r="F37" i="7" s="1"/>
  <c r="F43" i="7" s="1"/>
  <c r="F45" i="7" s="1"/>
  <c r="F49" i="7" s="1"/>
  <c r="O30" i="7"/>
  <c r="L30" i="7" s="1"/>
  <c r="G30" i="7"/>
  <c r="O34" i="7" s="1"/>
  <c r="L34" i="7" s="1"/>
  <c r="O29" i="7"/>
  <c r="L29" i="7" s="1"/>
  <c r="I29" i="7"/>
  <c r="I31" i="7" s="1"/>
  <c r="F29" i="7"/>
  <c r="E29" i="7"/>
  <c r="E31" i="7" s="1"/>
  <c r="E33" i="7" s="1"/>
  <c r="E35" i="7" s="1"/>
  <c r="E37" i="7" s="1"/>
  <c r="E43" i="7" s="1"/>
  <c r="E45" i="7" s="1"/>
  <c r="E49" i="7" s="1"/>
  <c r="O28" i="7"/>
  <c r="L28" i="7" s="1"/>
  <c r="G28" i="7"/>
  <c r="D28" i="7" s="1"/>
  <c r="I27" i="7"/>
  <c r="H27" i="7"/>
  <c r="H29" i="7" s="1"/>
  <c r="H31" i="7" s="1"/>
  <c r="H33" i="7" s="1"/>
  <c r="U38" i="7" s="1"/>
  <c r="F27" i="7"/>
  <c r="E27" i="7"/>
  <c r="I25" i="7"/>
  <c r="H25" i="7"/>
  <c r="F25" i="7"/>
  <c r="E25" i="7"/>
  <c r="G24" i="7"/>
  <c r="D24" i="7" s="1"/>
  <c r="G23" i="7"/>
  <c r="D23" i="7" s="1"/>
  <c r="G22" i="7"/>
  <c r="D22" i="7" s="1"/>
  <c r="X21" i="7"/>
  <c r="V21" i="7"/>
  <c r="U21" i="7"/>
  <c r="G21" i="7"/>
  <c r="D21" i="7" s="1"/>
  <c r="Q20" i="7"/>
  <c r="W21" i="7" s="1"/>
  <c r="G20" i="7"/>
  <c r="D20" i="7" s="1"/>
  <c r="G19" i="7"/>
  <c r="D19" i="7" s="1"/>
  <c r="Q18" i="7"/>
  <c r="O17" i="7"/>
  <c r="L17" i="7" s="1"/>
  <c r="G17" i="7"/>
  <c r="G18" i="7" s="1"/>
  <c r="O16" i="7"/>
  <c r="L16" i="7" s="1"/>
  <c r="O15" i="7"/>
  <c r="L15" i="7" s="1"/>
  <c r="I15" i="7"/>
  <c r="H15" i="7"/>
  <c r="F15" i="7"/>
  <c r="E15" i="7"/>
  <c r="O14" i="7"/>
  <c r="L14" i="7" s="1"/>
  <c r="G14" i="7"/>
  <c r="D14" i="7" s="1"/>
  <c r="G13" i="7"/>
  <c r="D13" i="7" s="1"/>
  <c r="O48" i="6"/>
  <c r="L48" i="6" s="1"/>
  <c r="O47" i="6"/>
  <c r="L47" i="6" s="1"/>
  <c r="O46" i="6"/>
  <c r="L46" i="6" s="1"/>
  <c r="O45" i="6"/>
  <c r="L45" i="6" s="1"/>
  <c r="O44" i="6"/>
  <c r="L44" i="6" s="1"/>
  <c r="I43" i="6"/>
  <c r="I41" i="6"/>
  <c r="X38" i="6"/>
  <c r="V38" i="6"/>
  <c r="N37" i="6"/>
  <c r="I37" i="6"/>
  <c r="O36" i="6"/>
  <c r="L36" i="6" s="1"/>
  <c r="D36" i="6"/>
  <c r="O31" i="6"/>
  <c r="L31" i="6" s="1"/>
  <c r="O30" i="6"/>
  <c r="L30" i="6" s="1"/>
  <c r="G30" i="6"/>
  <c r="O34" i="6" s="1"/>
  <c r="L34" i="6" s="1"/>
  <c r="O29" i="6"/>
  <c r="L29" i="6" s="1"/>
  <c r="F29" i="6"/>
  <c r="F31" i="6" s="1"/>
  <c r="F33" i="6" s="1"/>
  <c r="F35" i="6" s="1"/>
  <c r="F37" i="6" s="1"/>
  <c r="F43" i="6" s="1"/>
  <c r="F45" i="6" s="1"/>
  <c r="F49" i="6" s="1"/>
  <c r="O28" i="6"/>
  <c r="O32" i="6" s="1"/>
  <c r="G28" i="6"/>
  <c r="D28" i="6" s="1"/>
  <c r="I27" i="6"/>
  <c r="I29" i="6" s="1"/>
  <c r="I31" i="6" s="1"/>
  <c r="I33" i="6" s="1"/>
  <c r="W38" i="6" s="1"/>
  <c r="H27" i="6"/>
  <c r="H29" i="6" s="1"/>
  <c r="H31" i="6" s="1"/>
  <c r="H33" i="6" s="1"/>
  <c r="U38" i="6" s="1"/>
  <c r="E27" i="6"/>
  <c r="E29" i="6" s="1"/>
  <c r="E31" i="6" s="1"/>
  <c r="E33" i="6" s="1"/>
  <c r="E35" i="6" s="1"/>
  <c r="E37" i="6" s="1"/>
  <c r="E43" i="6" s="1"/>
  <c r="E45" i="6" s="1"/>
  <c r="E49" i="6" s="1"/>
  <c r="I25" i="6"/>
  <c r="H25" i="6"/>
  <c r="F25" i="6"/>
  <c r="E25" i="6"/>
  <c r="G24" i="6"/>
  <c r="D24" i="6" s="1"/>
  <c r="G23" i="6"/>
  <c r="D23" i="6" s="1"/>
  <c r="G22" i="6"/>
  <c r="D22" i="6" s="1"/>
  <c r="X21" i="6"/>
  <c r="V21" i="6"/>
  <c r="U21" i="6"/>
  <c r="G21" i="6"/>
  <c r="D21" i="6"/>
  <c r="G20" i="6"/>
  <c r="D20" i="6" s="1"/>
  <c r="G19" i="6"/>
  <c r="D19" i="6" s="1"/>
  <c r="Q18" i="6"/>
  <c r="Q20" i="6" s="1"/>
  <c r="W21" i="6" s="1"/>
  <c r="O17" i="6"/>
  <c r="L17" i="6" s="1"/>
  <c r="G17" i="6"/>
  <c r="D17" i="6" s="1"/>
  <c r="O16" i="6"/>
  <c r="L16" i="6" s="1"/>
  <c r="O15" i="6"/>
  <c r="L15" i="6" s="1"/>
  <c r="I15" i="6"/>
  <c r="H15" i="6"/>
  <c r="F15" i="6"/>
  <c r="F27" i="6" s="1"/>
  <c r="E15" i="6"/>
  <c r="O14" i="6"/>
  <c r="L14" i="6" s="1"/>
  <c r="G14" i="6"/>
  <c r="D14" i="6" s="1"/>
  <c r="G13" i="6"/>
  <c r="P48" i="5"/>
  <c r="M48" i="5" s="1"/>
  <c r="P47" i="5"/>
  <c r="M47" i="5" s="1"/>
  <c r="P46" i="5"/>
  <c r="M46" i="5" s="1"/>
  <c r="P45" i="5"/>
  <c r="M45" i="5" s="1"/>
  <c r="P44" i="5"/>
  <c r="M44" i="5" s="1"/>
  <c r="I41" i="5"/>
  <c r="I43" i="5" s="1"/>
  <c r="Y38" i="5"/>
  <c r="W38" i="5"/>
  <c r="O37" i="5"/>
  <c r="I37" i="5"/>
  <c r="P36" i="5"/>
  <c r="M36" i="5" s="1"/>
  <c r="D36" i="5"/>
  <c r="P31" i="5"/>
  <c r="M31" i="5" s="1"/>
  <c r="P30" i="5"/>
  <c r="M30" i="5" s="1"/>
  <c r="G30" i="5"/>
  <c r="P34" i="5" s="1"/>
  <c r="M34" i="5" s="1"/>
  <c r="P29" i="5"/>
  <c r="M29" i="5" s="1"/>
  <c r="H29" i="5"/>
  <c r="H31" i="5" s="1"/>
  <c r="H33" i="5" s="1"/>
  <c r="V38" i="5" s="1"/>
  <c r="P28" i="5"/>
  <c r="G28" i="5"/>
  <c r="D28" i="5" s="1"/>
  <c r="I27" i="5"/>
  <c r="I29" i="5" s="1"/>
  <c r="I31" i="5" s="1"/>
  <c r="I33" i="5" s="1"/>
  <c r="X38" i="5" s="1"/>
  <c r="H27" i="5"/>
  <c r="E27" i="5"/>
  <c r="E29" i="5" s="1"/>
  <c r="E31" i="5" s="1"/>
  <c r="E33" i="5" s="1"/>
  <c r="E35" i="5" s="1"/>
  <c r="E37" i="5" s="1"/>
  <c r="E43" i="5" s="1"/>
  <c r="E45" i="5" s="1"/>
  <c r="E49" i="5" s="1"/>
  <c r="I25" i="5"/>
  <c r="H25" i="5"/>
  <c r="F25" i="5"/>
  <c r="E25" i="5"/>
  <c r="G24" i="5"/>
  <c r="D24" i="5" s="1"/>
  <c r="G23" i="5"/>
  <c r="D23" i="5" s="1"/>
  <c r="G22" i="5"/>
  <c r="D22" i="5" s="1"/>
  <c r="Y21" i="5"/>
  <c r="W21" i="5"/>
  <c r="V21" i="5"/>
  <c r="G21" i="5"/>
  <c r="D21" i="5" s="1"/>
  <c r="R20" i="5"/>
  <c r="X21" i="5" s="1"/>
  <c r="G20" i="5"/>
  <c r="D20" i="5" s="1"/>
  <c r="G19" i="5"/>
  <c r="D19" i="5" s="1"/>
  <c r="R18" i="5"/>
  <c r="P17" i="5"/>
  <c r="M17" i="5" s="1"/>
  <c r="G17" i="5"/>
  <c r="G18" i="5" s="1"/>
  <c r="P16" i="5"/>
  <c r="M16" i="5" s="1"/>
  <c r="P15" i="5"/>
  <c r="M15" i="5" s="1"/>
  <c r="I15" i="5"/>
  <c r="H15" i="5"/>
  <c r="F15" i="5"/>
  <c r="F27" i="5" s="1"/>
  <c r="F29" i="5" s="1"/>
  <c r="F31" i="5" s="1"/>
  <c r="F33" i="5" s="1"/>
  <c r="F35" i="5" s="1"/>
  <c r="F37" i="5" s="1"/>
  <c r="F43" i="5" s="1"/>
  <c r="F45" i="5" s="1"/>
  <c r="F49" i="5" s="1"/>
  <c r="E15" i="5"/>
  <c r="P14" i="5"/>
  <c r="G14" i="5"/>
  <c r="D14" i="5" s="1"/>
  <c r="G13" i="5"/>
  <c r="D17" i="7" l="1"/>
  <c r="G15" i="5"/>
  <c r="D14" i="8"/>
  <c r="D30" i="6"/>
  <c r="D15" i="7"/>
  <c r="G15" i="6"/>
  <c r="P18" i="5"/>
  <c r="P20" i="5" s="1"/>
  <c r="D35" i="8"/>
  <c r="D43" i="8"/>
  <c r="L18" i="6"/>
  <c r="L20" i="6" s="1"/>
  <c r="L18" i="7"/>
  <c r="L20" i="7" s="1"/>
  <c r="D20" i="8"/>
  <c r="D26" i="8"/>
  <c r="D13" i="5"/>
  <c r="D15" i="5" s="1"/>
  <c r="M14" i="5"/>
  <c r="M18" i="5" s="1"/>
  <c r="M20" i="5" s="1"/>
  <c r="G15" i="7"/>
  <c r="O18" i="7"/>
  <c r="O20" i="7" s="1"/>
  <c r="L32" i="7"/>
  <c r="L37" i="7" s="1"/>
  <c r="G25" i="7"/>
  <c r="D18" i="7"/>
  <c r="G25" i="5"/>
  <c r="D18" i="5"/>
  <c r="O18" i="6"/>
  <c r="O20" i="6" s="1"/>
  <c r="O37" i="6"/>
  <c r="O32" i="7"/>
  <c r="O37" i="7" s="1"/>
  <c r="D17" i="5"/>
  <c r="D25" i="5" s="1"/>
  <c r="D27" i="5" s="1"/>
  <c r="D29" i="5" s="1"/>
  <c r="P32" i="5"/>
  <c r="P37" i="5" s="1"/>
  <c r="D30" i="5"/>
  <c r="D30" i="7"/>
  <c r="D13" i="6"/>
  <c r="D15" i="6" s="1"/>
  <c r="G18" i="6"/>
  <c r="D18" i="6" s="1"/>
  <c r="D25" i="6" s="1"/>
  <c r="L28" i="6"/>
  <c r="L32" i="6" s="1"/>
  <c r="L37" i="6" s="1"/>
  <c r="M28" i="5"/>
  <c r="M32" i="5" s="1"/>
  <c r="M37" i="5" s="1"/>
  <c r="D26" i="1"/>
  <c r="E25" i="1"/>
  <c r="E24" i="1"/>
  <c r="D21" i="1"/>
  <c r="E22" i="1"/>
  <c r="E20" i="1"/>
  <c r="E19" i="1"/>
  <c r="E14" i="1"/>
  <c r="D25" i="7" l="1"/>
  <c r="D27" i="7" s="1"/>
  <c r="D29" i="7" s="1"/>
  <c r="D31" i="7" s="1"/>
  <c r="D33" i="7" s="1"/>
  <c r="D35" i="7" s="1"/>
  <c r="D37" i="7" s="1"/>
  <c r="D43" i="7" s="1"/>
  <c r="D45" i="7" s="1"/>
  <c r="D49" i="7" s="1"/>
  <c r="G27" i="5"/>
  <c r="G29" i="5" s="1"/>
  <c r="G31" i="5" s="1"/>
  <c r="G33" i="5" s="1"/>
  <c r="U38" i="5" s="1"/>
  <c r="T21" i="7"/>
  <c r="D27" i="8"/>
  <c r="D44" i="8"/>
  <c r="T21" i="6"/>
  <c r="U21" i="5"/>
  <c r="D31" i="5"/>
  <c r="D33" i="5" s="1"/>
  <c r="D35" i="5" s="1"/>
  <c r="D37" i="5" s="1"/>
  <c r="D43" i="5" s="1"/>
  <c r="D45" i="5" s="1"/>
  <c r="D49" i="5" s="1"/>
  <c r="G25" i="6"/>
  <c r="G27" i="6" s="1"/>
  <c r="G29" i="6" s="1"/>
  <c r="G31" i="6" s="1"/>
  <c r="G33" i="6" s="1"/>
  <c r="G35" i="6" s="1"/>
  <c r="G37" i="6" s="1"/>
  <c r="G43" i="6" s="1"/>
  <c r="G45" i="6" s="1"/>
  <c r="G49" i="6" s="1"/>
  <c r="D27" i="6"/>
  <c r="D29" i="6" s="1"/>
  <c r="D31" i="6" s="1"/>
  <c r="D33" i="6" s="1"/>
  <c r="D35" i="6" s="1"/>
  <c r="D37" i="6" s="1"/>
  <c r="D43" i="6" s="1"/>
  <c r="D45" i="6" s="1"/>
  <c r="D49" i="6" s="1"/>
  <c r="G27" i="7"/>
  <c r="G29" i="7" s="1"/>
  <c r="G31" i="7" s="1"/>
  <c r="G33" i="7" s="1"/>
  <c r="T38" i="7" s="1"/>
  <c r="G35" i="5"/>
  <c r="G37" i="5" s="1"/>
  <c r="G43" i="5" s="1"/>
  <c r="G45" i="5" s="1"/>
  <c r="G49" i="5" s="1"/>
  <c r="G35" i="7" l="1"/>
  <c r="G37" i="7" s="1"/>
  <c r="G43" i="7" s="1"/>
  <c r="G45" i="7" s="1"/>
  <c r="G49" i="7" s="1"/>
  <c r="T38" i="6"/>
  <c r="H37" i="1"/>
  <c r="H36" i="1"/>
  <c r="H35" i="1"/>
  <c r="H34" i="1"/>
  <c r="H33" i="1"/>
  <c r="H32" i="1"/>
  <c r="G37" i="1"/>
  <c r="G36" i="1"/>
  <c r="G35" i="1"/>
  <c r="G32" i="1"/>
  <c r="H26" i="1" l="1"/>
  <c r="H25" i="1"/>
  <c r="H21" i="1"/>
  <c r="H20" i="1" l="1"/>
  <c r="H19" i="1"/>
  <c r="H22" i="1" l="1"/>
  <c r="H18" i="1"/>
  <c r="H17" i="1"/>
  <c r="H16" i="1"/>
  <c r="H15" i="1"/>
  <c r="H14" i="1"/>
  <c r="G20" i="1"/>
  <c r="D20" i="1" s="1"/>
  <c r="G19" i="1"/>
  <c r="D19" i="1" s="1"/>
  <c r="G25" i="1"/>
  <c r="D25" i="1" s="1"/>
  <c r="G24" i="1"/>
  <c r="D24" i="1" s="1"/>
  <c r="G22" i="1"/>
  <c r="D22" i="1" s="1"/>
  <c r="G17" i="1"/>
  <c r="D17" i="1" s="1"/>
  <c r="G14" i="1"/>
  <c r="D14" i="1" s="1"/>
  <c r="O66" i="1"/>
  <c r="L66" i="1" s="1"/>
  <c r="O65" i="1"/>
  <c r="L65" i="1" s="1"/>
  <c r="O64" i="1"/>
  <c r="L64" i="1" s="1"/>
  <c r="O63" i="1"/>
  <c r="L63" i="1" s="1"/>
  <c r="O62" i="1"/>
  <c r="L62" i="1" s="1"/>
  <c r="I59" i="1"/>
  <c r="X56" i="1"/>
  <c r="V56" i="1"/>
  <c r="N55" i="1"/>
  <c r="I55" i="1"/>
  <c r="O54" i="1"/>
  <c r="L54" i="1" s="1"/>
  <c r="D54" i="1"/>
  <c r="O49" i="1"/>
  <c r="L49" i="1" s="1"/>
  <c r="O48" i="1"/>
  <c r="L48" i="1" s="1"/>
  <c r="G48" i="1"/>
  <c r="O52" i="1" s="1"/>
  <c r="L52" i="1" s="1"/>
  <c r="O47" i="1"/>
  <c r="L47" i="1" s="1"/>
  <c r="O46" i="1"/>
  <c r="G46" i="1"/>
  <c r="D46" i="1" s="1"/>
  <c r="I43" i="1"/>
  <c r="H43" i="1"/>
  <c r="F43" i="1"/>
  <c r="E43" i="1"/>
  <c r="G42" i="1"/>
  <c r="D42" i="1" s="1"/>
  <c r="G41" i="1"/>
  <c r="D41" i="1" s="1"/>
  <c r="G40" i="1"/>
  <c r="D40" i="1" s="1"/>
  <c r="X39" i="1"/>
  <c r="V39" i="1"/>
  <c r="G39" i="1"/>
  <c r="D39" i="1" s="1"/>
  <c r="Q38" i="1"/>
  <c r="G38" i="1"/>
  <c r="D38" i="1" s="1"/>
  <c r="G31" i="1"/>
  <c r="D31" i="1" s="1"/>
  <c r="Q30" i="1"/>
  <c r="O29" i="1"/>
  <c r="L29" i="1" s="1"/>
  <c r="G29" i="1"/>
  <c r="G30" i="1" s="1"/>
  <c r="O28" i="1"/>
  <c r="L28" i="1" s="1"/>
  <c r="O27" i="1"/>
  <c r="L27" i="1" s="1"/>
  <c r="I27" i="1"/>
  <c r="W39" i="1" s="1"/>
  <c r="F27" i="1"/>
  <c r="E27" i="1"/>
  <c r="E45" i="1" s="1"/>
  <c r="E47" i="1" s="1"/>
  <c r="E49" i="1" s="1"/>
  <c r="E51" i="1" s="1"/>
  <c r="E53" i="1" s="1"/>
  <c r="E55" i="1" s="1"/>
  <c r="E61" i="1" s="1"/>
  <c r="E63" i="1" s="1"/>
  <c r="E67" i="1" s="1"/>
  <c r="O23" i="1"/>
  <c r="L23" i="1" s="1"/>
  <c r="G23" i="1"/>
  <c r="D23" i="1" s="1"/>
  <c r="G13" i="1"/>
  <c r="D13" i="1" s="1"/>
  <c r="F45" i="1" l="1"/>
  <c r="F47" i="1" s="1"/>
  <c r="F49" i="1" s="1"/>
  <c r="F51" i="1" s="1"/>
  <c r="F53" i="1" s="1"/>
  <c r="F55" i="1" s="1"/>
  <c r="F61" i="1" s="1"/>
  <c r="F63" i="1" s="1"/>
  <c r="F67" i="1" s="1"/>
  <c r="H27" i="1"/>
  <c r="H45" i="1" s="1"/>
  <c r="H47" i="1" s="1"/>
  <c r="H49" i="1" s="1"/>
  <c r="H51" i="1" s="1"/>
  <c r="U56" i="1" s="1"/>
  <c r="G27" i="1"/>
  <c r="G43" i="1"/>
  <c r="O50" i="1"/>
  <c r="O55" i="1" s="1"/>
  <c r="D27" i="1"/>
  <c r="O30" i="1"/>
  <c r="O38" i="1" s="1"/>
  <c r="D29" i="1"/>
  <c r="L30" i="1"/>
  <c r="L38" i="1" s="1"/>
  <c r="D30" i="1"/>
  <c r="L46" i="1"/>
  <c r="L50" i="1" s="1"/>
  <c r="L55" i="1" s="1"/>
  <c r="I61" i="1"/>
  <c r="I45" i="1"/>
  <c r="I47" i="1" s="1"/>
  <c r="I49" i="1" s="1"/>
  <c r="I51" i="1" s="1"/>
  <c r="W56" i="1" s="1"/>
  <c r="D48" i="1"/>
  <c r="U39" i="1" l="1"/>
  <c r="D43" i="1"/>
  <c r="D45" i="1" s="1"/>
  <c r="D47" i="1" s="1"/>
  <c r="D49" i="1" s="1"/>
  <c r="D51" i="1" s="1"/>
  <c r="D53" i="1" s="1"/>
  <c r="D55" i="1" s="1"/>
  <c r="D61" i="1" s="1"/>
  <c r="D63" i="1" s="1"/>
  <c r="D67" i="1" s="1"/>
  <c r="G45" i="1"/>
  <c r="G47" i="1" s="1"/>
  <c r="G49" i="1" s="1"/>
  <c r="G51" i="1" s="1"/>
  <c r="T39" i="1"/>
  <c r="G53" i="1" l="1"/>
  <c r="G55" i="1" s="1"/>
  <c r="G61" i="1" s="1"/>
  <c r="G63" i="1" s="1"/>
  <c r="G67" i="1" s="1"/>
  <c r="T56" i="1"/>
</calcChain>
</file>

<file path=xl/sharedStrings.xml><?xml version="1.0" encoding="utf-8"?>
<sst xmlns="http://schemas.openxmlformats.org/spreadsheetml/2006/main" count="701" uniqueCount="193">
  <si>
    <t>MUKTA ARTS LIMITED</t>
  </si>
  <si>
    <t>CIN:L92110MH1982PLC028180</t>
  </si>
  <si>
    <t>Regd. Office: Mukta House, Behind Whistling Woods Institute, Film City Complex, Goregaon (E), Mumbai-400 065</t>
  </si>
  <si>
    <t>Part 1 - Statement of un-audited financial results for the quarter and six months ended 30 September 2015</t>
  </si>
  <si>
    <t>Segment - wise Revenue, Results and Capital Employed</t>
  </si>
  <si>
    <t>(Rs in lacs, except per share data)</t>
  </si>
  <si>
    <t>(Rs in lacs)</t>
  </si>
  <si>
    <t>S.No</t>
  </si>
  <si>
    <t>Particulars</t>
  </si>
  <si>
    <t>3 months ended 30 September 2015</t>
  </si>
  <si>
    <t>3 months ended 30 June 2015</t>
  </si>
  <si>
    <t>Corresponding 3 months ended 30 September 2014</t>
  </si>
  <si>
    <t>6 months ended 30 September 2015</t>
  </si>
  <si>
    <t>Corresponding 6 months ended 30 September 2014</t>
  </si>
  <si>
    <t xml:space="preserve"> Year ended </t>
  </si>
  <si>
    <t>Corresponding 3 months ended    30 September 2014</t>
  </si>
  <si>
    <t xml:space="preserve"> 31 March 2015</t>
  </si>
  <si>
    <t>(Unaudited)</t>
  </si>
  <si>
    <t>(Audited)</t>
  </si>
  <si>
    <t>Income from operations</t>
  </si>
  <si>
    <t>(a) Net sales / Income from operations</t>
  </si>
  <si>
    <t>SEGMENT REVENUE</t>
  </si>
  <si>
    <t>(b) Other operating income</t>
  </si>
  <si>
    <t xml:space="preserve">Software division </t>
  </si>
  <si>
    <t>Total income from operations (net)</t>
  </si>
  <si>
    <t>Equipment division (including other income)</t>
  </si>
  <si>
    <t>Expenses</t>
  </si>
  <si>
    <t>Theatrical exhibition division</t>
  </si>
  <si>
    <t xml:space="preserve"> a) (Increase)/ decrease in stock in trade</t>
  </si>
  <si>
    <t>Others</t>
  </si>
  <si>
    <t xml:space="preserve"> b) Purchase of food and beverage</t>
  </si>
  <si>
    <t>Total</t>
  </si>
  <si>
    <t xml:space="preserve"> c) Distributor and producer's share* </t>
  </si>
  <si>
    <t>Less: Inter segment revenue</t>
  </si>
  <si>
    <t xml:space="preserve"> d) Other direct operation expenses</t>
  </si>
  <si>
    <t>Net sales/ Income from operation</t>
  </si>
  <si>
    <t xml:space="preserve"> e) Employee benefits expense</t>
  </si>
  <si>
    <t xml:space="preserve"> f) Amortisation of intangible assets (including films rights) </t>
  </si>
  <si>
    <t xml:space="preserve"> g) Depreciation of tangible assets</t>
  </si>
  <si>
    <t xml:space="preserve"> h) Other expenses</t>
  </si>
  <si>
    <t>Total expenditure</t>
  </si>
  <si>
    <t>SEGMENT RESULTS</t>
  </si>
  <si>
    <t>Profit/ (loss) from operations before other income, finance costs</t>
  </si>
  <si>
    <t xml:space="preserve">Profit/ (loss) before tax and finance costs </t>
  </si>
  <si>
    <t xml:space="preserve"> and exceptional items </t>
  </si>
  <si>
    <t>from each Segment</t>
  </si>
  <si>
    <t>Other Income</t>
  </si>
  <si>
    <t xml:space="preserve">Profit/ (loss) from ordinary activities before finance costs and exceptional items </t>
  </si>
  <si>
    <t>Equipment division</t>
  </si>
  <si>
    <t xml:space="preserve">Finance costs </t>
  </si>
  <si>
    <t>Profit/ (loss) after finance costs but before exceptional items</t>
  </si>
  <si>
    <t xml:space="preserve">Exceptional item </t>
  </si>
  <si>
    <t xml:space="preserve">Profit/ (loss) from ordinary activities before tax </t>
  </si>
  <si>
    <t>Less:   Finance costs</t>
  </si>
  <si>
    <t xml:space="preserve">Profit/ (loss) from continuing operation before tax </t>
  </si>
  <si>
    <t xml:space="preserve">            Other un-allocable expenditure</t>
  </si>
  <si>
    <t xml:space="preserve">Tax expenses (including MAT credit entitlement) </t>
  </si>
  <si>
    <t xml:space="preserve">            Net of unallocable income</t>
  </si>
  <si>
    <t xml:space="preserve">Profit/ (loss) from continuing operation after tax </t>
  </si>
  <si>
    <t>Total profit before tax</t>
  </si>
  <si>
    <t>Profit/ (loss) from discontinuing operation before tax (refer Note 4)</t>
  </si>
  <si>
    <t xml:space="preserve">Profit/ (loss) from discontinuing operation after tax </t>
  </si>
  <si>
    <t>CAPITAL EMPLOYED</t>
  </si>
  <si>
    <t xml:space="preserve">Net profit/ (loss) from ordinary activities after tax </t>
  </si>
  <si>
    <t>(Segment assets - Segment liabilities)</t>
  </si>
  <si>
    <t>Extraordinary items (net of tax expenses)</t>
  </si>
  <si>
    <t xml:space="preserve">Net profit/(loss) after tax and minority interest for the period </t>
  </si>
  <si>
    <t>Paid-up equity share capital (face value of Rs. 5/- each)</t>
  </si>
  <si>
    <t xml:space="preserve">Reserves excluding revaluation reserves </t>
  </si>
  <si>
    <t xml:space="preserve">  Others</t>
  </si>
  <si>
    <t xml:space="preserve">  Unallocable</t>
  </si>
  <si>
    <t>Basic and diluted earning per share (EPS) (not annualised) from continuing operation</t>
  </si>
  <si>
    <t>Basic and diluted earning per share (EPS) (not annualised) from discontinuing operation</t>
  </si>
  <si>
    <t>Part II</t>
  </si>
  <si>
    <t>A</t>
  </si>
  <si>
    <t>Particulars of shareholdings</t>
  </si>
  <si>
    <t>Page 2</t>
  </si>
  <si>
    <t>Public shareholding</t>
  </si>
  <si>
    <t>a) Number of shares</t>
  </si>
  <si>
    <t>b) Percentage of shareholding</t>
  </si>
  <si>
    <t>Promoter and promoter group shareholding</t>
  </si>
  <si>
    <t>a) Pledge / encumbered</t>
  </si>
  <si>
    <t>i) Number of shares</t>
  </si>
  <si>
    <t xml:space="preserve">ii) % of shares (as a % of the total shareholding of </t>
  </si>
  <si>
    <t xml:space="preserve">      promoter and promoter group)</t>
  </si>
  <si>
    <t>iii) % of shares (as a % of the total share capital of</t>
  </si>
  <si>
    <t xml:space="preserve">     the Company)</t>
  </si>
  <si>
    <t>b) Non encumbered</t>
  </si>
  <si>
    <t>B</t>
  </si>
  <si>
    <t>Investor complaints</t>
  </si>
  <si>
    <t>Pending at the beginning of the quarter</t>
  </si>
  <si>
    <t>Received during the quarter</t>
  </si>
  <si>
    <t>Disposed off during the quarter</t>
  </si>
  <si>
    <t>Remaining unresolved at the end of the quarter</t>
  </si>
  <si>
    <t>Page 1</t>
  </si>
  <si>
    <t>NOTES:</t>
  </si>
  <si>
    <t>The above financial results have been reviewed by the audit committee and approved by the Board of Directors at the meeting held on 10th November  2015.</t>
  </si>
  <si>
    <t xml:space="preserve">In terms of order dated 9.02.2012 passed by the High Court of Judicature at Bombay (‘High Court’), Maharashtra Film Stage and Cultural Development Corporation (‘MFSCDC’) raised net demand of Rs. 591,966,210 and asked WWIL to vacate the premises. The Company's and WWI’s Review Petitions were heard by High Court and a stay was granted on 30 July 2014. However, the High Court ordered the Company/WWI to pay arrears of rent for the years 2000-01 to 2013-14 aggregating to Rs 100,038,000 by January 2015 and pay rent of Rs 4,500,000 per annum from the financial year 2014-15. As per the terms of the said Order, the Company paid Rs 104,538,000 by 31 March 2015. The State Government of Maharashtra and MFSCDC challenged the Order of the High Court in the Supreme Court which was dismissed by the court on 22nd September 2014 with recourse to the State Government of Maharashtra to make an application to Bombay High Court. The auditors continue to modify their report on the said matter.
</t>
  </si>
  <si>
    <t>Total remuneration paid to the erstwhile managing director (including as film director fees) for earlier financial years from 2005-06 to 2013-2014 aggregating to Rs 125,744,747 exceeds the limits prescribed under Schedule XIII to the Companies Act, 1956. During the year 2011-12, the Company had received approval for part of the excess remuneration paid (approval received for remuneration aggregating to Rs 25,200,000 for the financial years 2005-06, 2006-07 and 2007-08) and made applications to the authorities requesting reconsideration/ approval for the balance excess remuneration. Through its various communications, the Ministry of Corporate Affairs has ordered the Company to recover the excess remuneration paid during the financial years 2008-09 to 2011-12.  The Company has requested the authorities to reconsider their Orders and also for his recognition as a professionally qualified person under the Act. Pending conclusion of this matter, no adjustment has been made in these financial results.  The auditors continue to modify their report on the said matter.</t>
  </si>
  <si>
    <t>Together with another venturer, a company was incorporated as a subsidiary of Mukta Arts Limited to conduct the business of exhibition and programming being carried out by Mukta Arts Limited. The business was discontinued during the year 2014-15 and is now being carried out by the subsidiary company.  The results of the said business have been disclosed as Discontinuing operations in the results.</t>
  </si>
  <si>
    <t>Figures for the previous quarter/ year have been regrouped/ rearranged to conform to current quarter’s presentation.</t>
  </si>
  <si>
    <t>For Mukta Arts Limited</t>
  </si>
  <si>
    <t>For and on behalf of the Board of directors</t>
  </si>
  <si>
    <t xml:space="preserve">Date </t>
  </si>
  <si>
    <t>: 10 November 2015</t>
  </si>
  <si>
    <t>Parvez A. Farooqui</t>
  </si>
  <si>
    <t>Place</t>
  </si>
  <si>
    <t>: Mumbai</t>
  </si>
  <si>
    <t>Executive Director</t>
  </si>
  <si>
    <t>DIN:00019853</t>
  </si>
  <si>
    <t>Page 3</t>
  </si>
  <si>
    <t xml:space="preserve">
</t>
  </si>
  <si>
    <t>Standalone statement of assets and liabilities</t>
  </si>
  <si>
    <t>Sr. No.</t>
  </si>
  <si>
    <t>Standalone</t>
  </si>
  <si>
    <t>As at</t>
  </si>
  <si>
    <t>30 September 2015</t>
  </si>
  <si>
    <t>31 March 2015</t>
  </si>
  <si>
    <t xml:space="preserve"> (Unaudited)</t>
  </si>
  <si>
    <t xml:space="preserve"> (Audited)</t>
  </si>
  <si>
    <t>EQUITY AND LIABILITIES</t>
  </si>
  <si>
    <t>Shareholders' funds</t>
  </si>
  <si>
    <t>(a)</t>
  </si>
  <si>
    <t>Share capital</t>
  </si>
  <si>
    <t>(b)</t>
  </si>
  <si>
    <t>Reserves and surplus</t>
  </si>
  <si>
    <t>(c)</t>
  </si>
  <si>
    <t>Money received against share warrents</t>
  </si>
  <si>
    <t>(d)</t>
  </si>
  <si>
    <t>Minority interest</t>
  </si>
  <si>
    <t>Sub-total shareholders' fund</t>
  </si>
  <si>
    <t>Non-current liabilities</t>
  </si>
  <si>
    <t>Long - term borrowings</t>
  </si>
  <si>
    <t>Deferred tax liabilities (net)</t>
  </si>
  <si>
    <t>Other long-term liabilities</t>
  </si>
  <si>
    <t>Long-term provisions</t>
  </si>
  <si>
    <t>Sub-total - non-current liabilities</t>
  </si>
  <si>
    <t>Current liabilities</t>
  </si>
  <si>
    <t>Short term borrowings</t>
  </si>
  <si>
    <t>Trade payables</t>
  </si>
  <si>
    <t>Other current liabilities</t>
  </si>
  <si>
    <t>Short-term provisions</t>
  </si>
  <si>
    <t>Sub-total - current liabilities</t>
  </si>
  <si>
    <t>TOTAL EQUITY AND LIABILITIES</t>
  </si>
  <si>
    <t>ASSETS</t>
  </si>
  <si>
    <t>Non - current assets</t>
  </si>
  <si>
    <t>Fixed assets</t>
  </si>
  <si>
    <t>Non - current investments</t>
  </si>
  <si>
    <t>Long - term loans and advances</t>
  </si>
  <si>
    <t>Other non - current assets</t>
  </si>
  <si>
    <t>Sub-total - non-current assets</t>
  </si>
  <si>
    <t>Current assets</t>
  </si>
  <si>
    <t>Current investments</t>
  </si>
  <si>
    <t>Inventories</t>
  </si>
  <si>
    <t>Trade receivables</t>
  </si>
  <si>
    <t xml:space="preserve">Cash and bank balances </t>
  </si>
  <si>
    <t>(e)</t>
  </si>
  <si>
    <t>Short term - loans and advnces</t>
  </si>
  <si>
    <t>(f)</t>
  </si>
  <si>
    <t>Other current assets</t>
  </si>
  <si>
    <t>Sub-total - current assets</t>
  </si>
  <si>
    <t>TOTAL ASSETS</t>
  </si>
  <si>
    <t>Realisation from Old Films</t>
  </si>
  <si>
    <t>Distribution Income</t>
  </si>
  <si>
    <t>Equipment Hire Income</t>
  </si>
  <si>
    <t>Mukta Cinemas - Other Income</t>
  </si>
  <si>
    <t>Rent Income</t>
  </si>
  <si>
    <t>Mukta Cinemas Box Office</t>
  </si>
  <si>
    <t>Mukta Cinemas Concessions</t>
  </si>
  <si>
    <t>Realisation Kaanchi</t>
  </si>
  <si>
    <t>Realisation Double Di Trouble</t>
  </si>
  <si>
    <t>Exhibition Income</t>
  </si>
  <si>
    <t>Sundry Balances W/back-MMD</t>
  </si>
  <si>
    <t>Cost of Old films</t>
  </si>
  <si>
    <t>Distribution Expenses</t>
  </si>
  <si>
    <t>Exhibition Expenses</t>
  </si>
  <si>
    <t>Mukta Cinemas - Distributor Share</t>
  </si>
  <si>
    <t>Cost of Film - Kaanchi</t>
  </si>
  <si>
    <t>Cost of Film - Double Di Trouble</t>
  </si>
  <si>
    <t>remuneration</t>
  </si>
  <si>
    <t>professional fees</t>
  </si>
  <si>
    <t>2005-2006</t>
  </si>
  <si>
    <t>2006-2007</t>
  </si>
  <si>
    <t>2007-2008</t>
  </si>
  <si>
    <t>2008-2009</t>
  </si>
  <si>
    <t>2009-2010</t>
  </si>
  <si>
    <t>2010-2011</t>
  </si>
  <si>
    <t>2011-2012</t>
  </si>
  <si>
    <t>2012-2013</t>
  </si>
  <si>
    <t>2013-2014</t>
  </si>
  <si>
    <t>2014-2015</t>
  </si>
  <si>
    <t>Figures for the previous quarter / half year / year have been regrouped / rearranged to conform to current quarter’s presentation.</t>
  </si>
  <si>
    <t>Total remuneration paid to the erstwhile managing director (including as film director fees) for earlier financial years from 2005-06 to 2014-2015 aggregating to Rs 131,906,897 exceeds the limits prescribed under Schedule XIII to the Companies Act, 1956. During the year 2011-12, the Company had received approval for part of the excess remuneration paid (approval received for remuneration aggregating to Rs 25,200,000 for the financial years 2005-06, 2006-07 and 2007-08) and made applications to the authorities requesting reconsideration/ approval for the balance excess remuneration. Through its various communications, the Ministry of Corporate Affairs has ordered the Company to recover the excess remuneration paid during the financial years 2008-09 to 2011-12.  The Company has requested the authorities to reconsider their Orders and also for his recognition as a professionally qualified person under the Act. Pending conclusion of this matter, no adjustment has been made in these financial results.  The auditors continue to modify their report on the said matter.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</si>
</sst>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0.0%"/>
    <numFmt numFmtId="167" formatCode="_(* #,##0.000000_);_(* \(#,##0.000000\);_(* &quot;-&quot;??_);_(@_)"/>
    <numFmt numFmtId="168" formatCode="_ * #,##0.00_ ;_ * \-#,##0.00_ ;_ * &quot;-&quot;??_ ;_ @_ "/>
  </numFmts>
  <fonts count="35" x14ac:knownFonts="1">
    <font>
      <sz val="10"/>
      <name val="Arial"/>
    </font>
    <font>
      <sz val="10"/>
      <name val="Arial"/>
    </font>
    <font>
      <sz val="9"/>
      <color rgb="FF000000"/>
      <name val="Times New Roman"/>
    </font>
    <font>
      <sz val="11"/>
      <color rgb="FF000000"/>
      <name val="Calibri"/>
    </font>
    <font>
      <sz val="10"/>
      <color indexed="8"/>
      <name val="Arial"/>
    </font>
    <font>
      <sz val="16"/>
      <name val="Arial"/>
      <family val="2"/>
    </font>
    <font>
      <b/>
      <sz val="16"/>
      <name val="Arial"/>
      <family val="2"/>
    </font>
    <font>
      <b/>
      <sz val="16"/>
      <name val="Calibri"/>
      <family val="2"/>
    </font>
    <font>
      <sz val="16"/>
      <name val="Calibri"/>
      <family val="2"/>
    </font>
    <font>
      <b/>
      <u/>
      <sz val="16"/>
      <name val="Calibri"/>
      <family val="2"/>
    </font>
    <font>
      <sz val="10"/>
      <name val="Calibri"/>
      <family val="2"/>
    </font>
    <font>
      <b/>
      <sz val="16"/>
      <color rgb="FFFF0000"/>
      <name val="Calibri"/>
      <family val="2"/>
    </font>
    <font>
      <sz val="10"/>
      <color rgb="FFFF0000"/>
      <name val="Calibri"/>
      <family val="2"/>
    </font>
    <font>
      <b/>
      <sz val="16"/>
      <color theme="3" tint="-0.249977111117893"/>
      <name val="Calibri"/>
      <family val="2"/>
    </font>
    <font>
      <sz val="10"/>
      <color theme="3" tint="-0.249977111117893"/>
      <name val="Calibri"/>
      <family val="2"/>
    </font>
    <font>
      <sz val="10"/>
      <name val="Arial"/>
      <family val="2"/>
    </font>
    <font>
      <b/>
      <sz val="10"/>
      <name val="Arial"/>
      <family val="2"/>
    </font>
    <font>
      <b/>
      <sz val="14"/>
      <name val="Calibri"/>
      <family val="2"/>
    </font>
    <font>
      <b/>
      <sz val="10"/>
      <name val="Calibri"/>
      <family val="2"/>
    </font>
    <font>
      <b/>
      <sz val="11"/>
      <name val="Calibri"/>
      <family val="2"/>
    </font>
    <font>
      <b/>
      <sz val="12"/>
      <name val="Calibri"/>
      <family val="2"/>
    </font>
    <font>
      <sz val="12"/>
      <name val="Calibri"/>
      <family val="2"/>
    </font>
    <font>
      <sz val="11"/>
      <name val="Calibri"/>
      <family val="2"/>
    </font>
    <font>
      <sz val="9"/>
      <name val="Arial"/>
      <family val="2"/>
    </font>
    <font>
      <b/>
      <sz val="11"/>
      <name val="Arial"/>
      <family val="2"/>
    </font>
    <font>
      <sz val="11"/>
      <name val="Arial"/>
      <family val="2"/>
    </font>
    <font>
      <b/>
      <u/>
      <sz val="11"/>
      <name val="Calibri"/>
      <family val="2"/>
    </font>
    <font>
      <b/>
      <u/>
      <sz val="10"/>
      <name val="Calibri"/>
      <family val="2"/>
    </font>
    <font>
      <sz val="14"/>
      <name val="Calibri"/>
      <family val="2"/>
    </font>
    <font>
      <b/>
      <sz val="14"/>
      <name val="Book Antiqua"/>
      <family val="1"/>
    </font>
    <font>
      <sz val="10"/>
      <name val="Book Antiqua"/>
      <family val="1"/>
    </font>
    <font>
      <b/>
      <sz val="10"/>
      <name val="Book Antiqua"/>
      <family val="1"/>
    </font>
    <font>
      <sz val="9"/>
      <color rgb="FF000000"/>
      <name val="Times New Roman"/>
      <family val="1"/>
    </font>
    <font>
      <b/>
      <sz val="11"/>
      <name val="Times New Roman"/>
      <family val="1"/>
    </font>
    <font>
      <sz val="11"/>
      <name val="Times New Roman"/>
      <family val="1"/>
    </font>
  </fonts>
  <fills count="2">
    <fill>
      <patternFill patternType="none"/>
    </fill>
    <fill>
      <patternFill patternType="gray125"/>
    </fill>
  </fills>
  <borders count="30">
    <border>
      <left/>
      <right/>
      <top/>
      <bottom/>
      <diagonal/>
    </border>
    <border>
      <left/>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alignment vertical="center"/>
    </xf>
    <xf numFmtId="164" fontId="1" fillId="0" borderId="0">
      <alignment vertical="top"/>
      <protection locked="0"/>
    </xf>
    <xf numFmtId="0" fontId="1" fillId="0" borderId="0">
      <protection locked="0"/>
    </xf>
    <xf numFmtId="164" fontId="1" fillId="0" borderId="0">
      <alignment vertical="top"/>
      <protection locked="0"/>
    </xf>
    <xf numFmtId="164" fontId="1" fillId="0" borderId="0">
      <alignment vertical="top"/>
      <protection locked="0"/>
    </xf>
    <xf numFmtId="164" fontId="1" fillId="0" borderId="0">
      <alignment vertical="top"/>
      <protection locked="0"/>
    </xf>
    <xf numFmtId="9" fontId="1" fillId="0" borderId="0">
      <alignment vertical="top"/>
      <protection locked="0"/>
    </xf>
    <xf numFmtId="9" fontId="1" fillId="0" borderId="0">
      <alignment vertical="top"/>
      <protection locked="0"/>
    </xf>
    <xf numFmtId="0" fontId="1" fillId="0" borderId="0">
      <protection locked="0"/>
    </xf>
    <xf numFmtId="0" fontId="2" fillId="0" borderId="0">
      <protection locked="0"/>
    </xf>
    <xf numFmtId="164" fontId="3" fillId="0" borderId="0">
      <alignment vertical="top"/>
      <protection locked="0"/>
    </xf>
    <xf numFmtId="168" fontId="4" fillId="0" borderId="0">
      <alignment vertical="top"/>
      <protection locked="0"/>
    </xf>
    <xf numFmtId="164" fontId="1" fillId="0" borderId="0">
      <alignment vertical="top"/>
      <protection locked="0"/>
    </xf>
    <xf numFmtId="164" fontId="3" fillId="0" borderId="0">
      <alignment vertical="top"/>
      <protection locked="0"/>
    </xf>
    <xf numFmtId="0" fontId="3" fillId="0" borderId="0">
      <protection locked="0"/>
    </xf>
    <xf numFmtId="0" fontId="15" fillId="0" borderId="0">
      <alignment vertical="center"/>
    </xf>
    <xf numFmtId="0" fontId="15" fillId="0" borderId="0">
      <protection locked="0"/>
    </xf>
    <xf numFmtId="164" fontId="15" fillId="0" borderId="0">
      <alignment vertical="top"/>
      <protection locked="0"/>
    </xf>
    <xf numFmtId="164" fontId="15" fillId="0" borderId="0">
      <alignment vertical="top"/>
      <protection locked="0"/>
    </xf>
    <xf numFmtId="164" fontId="15" fillId="0" borderId="0">
      <alignment vertical="top"/>
      <protection locked="0"/>
    </xf>
    <xf numFmtId="164" fontId="15" fillId="0" borderId="0">
      <alignment vertical="top"/>
      <protection locked="0"/>
    </xf>
    <xf numFmtId="9" fontId="15" fillId="0" borderId="0">
      <alignment vertical="top"/>
      <protection locked="0"/>
    </xf>
    <xf numFmtId="9" fontId="15" fillId="0" borderId="0">
      <alignment vertical="top"/>
      <protection locked="0"/>
    </xf>
    <xf numFmtId="0" fontId="15" fillId="0" borderId="0">
      <protection locked="0"/>
    </xf>
    <xf numFmtId="0" fontId="32" fillId="0" borderId="0">
      <protection locked="0"/>
    </xf>
  </cellStyleXfs>
  <cellXfs count="617">
    <xf numFmtId="0" fontId="0" fillId="0" borderId="0" xfId="0">
      <alignment vertical="center"/>
    </xf>
    <xf numFmtId="0" fontId="5" fillId="0" borderId="0" xfId="0" applyFont="1" applyFill="1" applyAlignment="1"/>
    <xf numFmtId="0" fontId="5" fillId="0" borderId="1" xfId="0" applyFont="1" applyFill="1" applyBorder="1" applyAlignment="1"/>
    <xf numFmtId="0" fontId="6" fillId="0" borderId="1" xfId="0" applyFont="1" applyFill="1" applyBorder="1" applyAlignment="1"/>
    <xf numFmtId="0" fontId="5" fillId="0" borderId="2" xfId="0" applyFont="1" applyFill="1" applyBorder="1" applyAlignment="1"/>
    <xf numFmtId="0" fontId="6" fillId="0" borderId="2" xfId="0" applyFont="1" applyFill="1" applyBorder="1" applyAlignment="1"/>
    <xf numFmtId="0" fontId="7" fillId="0" borderId="3" xfId="0" applyFont="1" applyFill="1" applyBorder="1" applyAlignment="1"/>
    <xf numFmtId="0" fontId="7" fillId="0" borderId="4" xfId="0" applyFont="1" applyFill="1" applyBorder="1" applyAlignment="1"/>
    <xf numFmtId="0" fontId="7" fillId="0" borderId="5" xfId="0" applyFont="1" applyFill="1" applyBorder="1" applyAlignment="1"/>
    <xf numFmtId="0" fontId="8" fillId="0" borderId="4" xfId="0" applyFont="1" applyFill="1" applyBorder="1" applyAlignment="1"/>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xf numFmtId="0" fontId="7" fillId="0" borderId="0" xfId="0" applyFont="1" applyFill="1" applyBorder="1" applyAlignment="1"/>
    <xf numFmtId="0" fontId="7" fillId="0" borderId="7" xfId="0" applyFont="1" applyFill="1" applyBorder="1" applyAlignment="1"/>
    <xf numFmtId="0" fontId="8" fillId="0" borderId="0" xfId="0" applyFont="1" applyFill="1" applyBorder="1" applyAlignment="1"/>
    <xf numFmtId="0" fontId="7" fillId="0" borderId="6" xfId="0" applyFont="1" applyFill="1" applyBorder="1" applyAlignment="1">
      <alignment horizontal="center"/>
    </xf>
    <xf numFmtId="0" fontId="7" fillId="0" borderId="0" xfId="0" applyFont="1" applyFill="1" applyBorder="1" applyAlignment="1">
      <alignment horizontal="center"/>
    </xf>
    <xf numFmtId="0" fontId="7" fillId="0" borderId="7" xfId="0" applyFont="1" applyFill="1" applyBorder="1" applyAlignment="1">
      <alignment horizontal="center"/>
    </xf>
    <xf numFmtId="0" fontId="8" fillId="0" borderId="6" xfId="0" applyFont="1" applyFill="1" applyBorder="1" applyAlignment="1"/>
    <xf numFmtId="0" fontId="7" fillId="0" borderId="8" xfId="0" applyFont="1" applyFill="1" applyBorder="1" applyAlignment="1"/>
    <xf numFmtId="0" fontId="7" fillId="0" borderId="1" xfId="0" applyFont="1" applyFill="1" applyBorder="1" applyAlignment="1"/>
    <xf numFmtId="0" fontId="7" fillId="0" borderId="9" xfId="0" applyFont="1" applyFill="1" applyBorder="1" applyAlignment="1">
      <alignment horizontal="right"/>
    </xf>
    <xf numFmtId="0" fontId="7" fillId="0" borderId="11" xfId="0" applyFont="1" applyFill="1" applyBorder="1" applyAlignment="1">
      <alignment horizontal="center" vertical="top" wrapText="1"/>
    </xf>
    <xf numFmtId="0" fontId="5" fillId="0" borderId="0" xfId="0" applyFont="1" applyFill="1" applyAlignment="1">
      <alignment vertical="top"/>
    </xf>
    <xf numFmtId="49" fontId="7" fillId="0" borderId="5" xfId="0" applyNumberFormat="1" applyFont="1" applyFill="1" applyBorder="1" applyAlignment="1">
      <alignment horizontal="center" vertical="top" wrapText="1"/>
    </xf>
    <xf numFmtId="49" fontId="7" fillId="0" borderId="5" xfId="0" applyNumberFormat="1" applyFont="1" applyFill="1" applyBorder="1" applyAlignment="1">
      <alignment horizontal="center" wrapText="1"/>
    </xf>
    <xf numFmtId="164" fontId="5" fillId="0" borderId="0" xfId="0" applyNumberFormat="1" applyFont="1" applyFill="1" applyAlignment="1">
      <alignment vertical="top"/>
    </xf>
    <xf numFmtId="0" fontId="7" fillId="0" borderId="8" xfId="0" applyFont="1" applyFill="1" applyBorder="1" applyAlignment="1">
      <alignment vertical="top"/>
    </xf>
    <xf numFmtId="0" fontId="7" fillId="0" borderId="9" xfId="0" applyFont="1" applyFill="1" applyBorder="1" applyAlignment="1">
      <alignment vertical="top"/>
    </xf>
    <xf numFmtId="49" fontId="7" fillId="0" borderId="11" xfId="2" applyNumberFormat="1" applyFont="1" applyFill="1" applyBorder="1" applyAlignment="1" applyProtection="1">
      <alignment horizontal="center" wrapText="1"/>
    </xf>
    <xf numFmtId="49" fontId="8" fillId="0" borderId="11" xfId="2" applyNumberFormat="1" applyFont="1" applyFill="1" applyBorder="1" applyAlignment="1" applyProtection="1">
      <alignment horizontal="center" wrapText="1"/>
    </xf>
    <xf numFmtId="49" fontId="7" fillId="0" borderId="11" xfId="0" applyNumberFormat="1" applyFont="1" applyFill="1" applyBorder="1" applyAlignment="1">
      <alignment horizontal="center" wrapText="1"/>
    </xf>
    <xf numFmtId="49" fontId="8" fillId="0" borderId="11" xfId="0" applyNumberFormat="1" applyFont="1" applyFill="1" applyBorder="1" applyAlignment="1">
      <alignment horizontal="center" wrapText="1"/>
    </xf>
    <xf numFmtId="0" fontId="8" fillId="0" borderId="9" xfId="0" applyFont="1" applyFill="1" applyBorder="1" applyAlignment="1"/>
    <xf numFmtId="0" fontId="7" fillId="0" borderId="12" xfId="0" applyFont="1" applyFill="1" applyBorder="1" applyAlignment="1">
      <alignment vertical="top"/>
    </xf>
    <xf numFmtId="0" fontId="8" fillId="0" borderId="4" xfId="0" applyFont="1" applyFill="1" applyBorder="1" applyAlignment="1">
      <alignment horizontal="center"/>
    </xf>
    <xf numFmtId="0" fontId="8" fillId="0" borderId="0" xfId="0" applyFont="1" applyFill="1" applyBorder="1" applyAlignment="1">
      <alignment horizontal="center"/>
    </xf>
    <xf numFmtId="0" fontId="8" fillId="0" borderId="6" xfId="0" applyFont="1" applyFill="1" applyBorder="1" applyAlignment="1">
      <alignment horizontal="center"/>
    </xf>
    <xf numFmtId="164" fontId="8" fillId="0" borderId="0" xfId="0" applyNumberFormat="1" applyFont="1" applyFill="1" applyBorder="1" applyAlignment="1"/>
    <xf numFmtId="164" fontId="8" fillId="0" borderId="0" xfId="1" applyFont="1" applyFill="1" applyBorder="1" applyAlignment="1" applyProtection="1"/>
    <xf numFmtId="164" fontId="7" fillId="0" borderId="0" xfId="3" applyFont="1" applyFill="1" applyBorder="1" applyAlignment="1" applyProtection="1"/>
    <xf numFmtId="164" fontId="8" fillId="0" borderId="0" xfId="3" applyFont="1" applyFill="1" applyBorder="1" applyAlignment="1" applyProtection="1"/>
    <xf numFmtId="164" fontId="7" fillId="0" borderId="7" xfId="3" applyFont="1" applyFill="1" applyBorder="1" applyAlignment="1" applyProtection="1"/>
    <xf numFmtId="165" fontId="7" fillId="0" borderId="0" xfId="4" applyNumberFormat="1" applyFont="1" applyFill="1" applyBorder="1" applyAlignment="1" applyProtection="1">
      <alignment horizontal="center" vertical="center"/>
    </xf>
    <xf numFmtId="164" fontId="7" fillId="0" borderId="6" xfId="4" applyFont="1" applyFill="1" applyBorder="1" applyAlignment="1" applyProtection="1"/>
    <xf numFmtId="164" fontId="7" fillId="0" borderId="0" xfId="4" applyFont="1" applyFill="1" applyBorder="1" applyAlignment="1" applyProtection="1"/>
    <xf numFmtId="164" fontId="8" fillId="0" borderId="0" xfId="4" applyFont="1" applyFill="1" applyBorder="1" applyAlignment="1" applyProtection="1"/>
    <xf numFmtId="164" fontId="7" fillId="0" borderId="7" xfId="4" applyFont="1" applyFill="1" applyBorder="1" applyAlignment="1" applyProtection="1"/>
    <xf numFmtId="164" fontId="5" fillId="0" borderId="0" xfId="0" applyNumberFormat="1" applyFont="1" applyFill="1" applyAlignment="1"/>
    <xf numFmtId="165" fontId="7" fillId="0" borderId="0" xfId="4" applyNumberFormat="1" applyFont="1" applyFill="1" applyBorder="1" applyAlignment="1" applyProtection="1">
      <alignment horizontal="center"/>
    </xf>
    <xf numFmtId="164" fontId="8" fillId="0" borderId="6" xfId="4" applyFont="1" applyFill="1" applyBorder="1" applyAlignment="1" applyProtection="1"/>
    <xf numFmtId="0" fontId="7" fillId="0" borderId="0" xfId="0" applyFont="1" applyFill="1" applyBorder="1" applyAlignment="1">
      <alignment horizontal="left"/>
    </xf>
    <xf numFmtId="164" fontId="7" fillId="0" borderId="0" xfId="3" applyNumberFormat="1" applyFont="1" applyFill="1" applyBorder="1" applyAlignment="1" applyProtection="1">
      <alignment horizontal="right"/>
    </xf>
    <xf numFmtId="164" fontId="8" fillId="0" borderId="0" xfId="3" applyNumberFormat="1" applyFont="1" applyFill="1" applyBorder="1" applyAlignment="1" applyProtection="1">
      <alignment horizontal="right"/>
    </xf>
    <xf numFmtId="164" fontId="8" fillId="0" borderId="0" xfId="1" applyFont="1" applyFill="1" applyBorder="1" applyAlignment="1" applyProtection="1">
      <alignment horizontal="right"/>
    </xf>
    <xf numFmtId="164" fontId="7" fillId="0" borderId="7" xfId="4" applyFont="1" applyFill="1" applyBorder="1" applyAlignment="1" applyProtection="1">
      <alignment horizontal="right"/>
    </xf>
    <xf numFmtId="164" fontId="6" fillId="0" borderId="0" xfId="4" applyFont="1" applyFill="1" applyBorder="1" applyAlignment="1" applyProtection="1">
      <alignment horizontal="right"/>
    </xf>
    <xf numFmtId="164" fontId="6" fillId="0" borderId="0" xfId="0" applyNumberFormat="1" applyFont="1" applyFill="1" applyAlignment="1"/>
    <xf numFmtId="164" fontId="7" fillId="0" borderId="0" xfId="0" applyNumberFormat="1" applyFont="1" applyFill="1" applyBorder="1" applyAlignment="1"/>
    <xf numFmtId="164" fontId="8" fillId="0" borderId="0" xfId="4" applyFont="1" applyFill="1" applyBorder="1" applyAlignment="1" applyProtection="1">
      <alignment horizontal="right"/>
    </xf>
    <xf numFmtId="164" fontId="8" fillId="0" borderId="0" xfId="5" applyFont="1" applyFill="1" applyBorder="1" applyAlignment="1" applyProtection="1"/>
    <xf numFmtId="164" fontId="7" fillId="0" borderId="0" xfId="4" applyFont="1" applyFill="1" applyBorder="1" applyAlignment="1" applyProtection="1">
      <alignment horizontal="right"/>
    </xf>
    <xf numFmtId="164" fontId="6" fillId="0" borderId="0" xfId="4" applyFont="1" applyFill="1" applyBorder="1" applyAlignment="1" applyProtection="1"/>
    <xf numFmtId="9" fontId="8" fillId="0" borderId="0" xfId="6" applyFont="1" applyFill="1" applyBorder="1" applyAlignment="1" applyProtection="1">
      <alignment horizontal="center"/>
    </xf>
    <xf numFmtId="9" fontId="7" fillId="0" borderId="0" xfId="6" applyFont="1" applyFill="1" applyBorder="1" applyAlignment="1" applyProtection="1">
      <alignment horizontal="center"/>
    </xf>
    <xf numFmtId="165" fontId="6" fillId="0" borderId="0" xfId="4" applyNumberFormat="1" applyFont="1" applyFill="1" applyBorder="1" applyAlignment="1" applyProtection="1"/>
    <xf numFmtId="0" fontId="8" fillId="0" borderId="0" xfId="0" applyFont="1" applyFill="1" applyAlignment="1"/>
    <xf numFmtId="10" fontId="7" fillId="0" borderId="0" xfId="6" applyNumberFormat="1" applyFont="1" applyFill="1" applyBorder="1" applyAlignment="1" applyProtection="1"/>
    <xf numFmtId="10" fontId="7" fillId="0" borderId="7" xfId="6" applyNumberFormat="1" applyFont="1" applyFill="1" applyBorder="1" applyAlignment="1" applyProtection="1"/>
    <xf numFmtId="164" fontId="7" fillId="0" borderId="7" xfId="0" applyNumberFormat="1" applyFont="1" applyFill="1" applyBorder="1" applyAlignment="1"/>
    <xf numFmtId="164" fontId="5" fillId="0" borderId="0" xfId="4" applyFont="1" applyFill="1" applyBorder="1" applyAlignment="1" applyProtection="1">
      <alignment horizontal="right"/>
    </xf>
    <xf numFmtId="164" fontId="5" fillId="0" borderId="0" xfId="4" applyFont="1" applyFill="1" applyBorder="1" applyAlignment="1" applyProtection="1"/>
    <xf numFmtId="164" fontId="8" fillId="0" borderId="6" xfId="0" applyNumberFormat="1" applyFont="1" applyFill="1" applyBorder="1" applyAlignment="1"/>
    <xf numFmtId="166" fontId="7" fillId="0" borderId="0" xfId="6" applyNumberFormat="1" applyFont="1" applyFill="1" applyBorder="1" applyAlignment="1" applyProtection="1">
      <alignment horizontal="center"/>
    </xf>
    <xf numFmtId="164" fontId="6" fillId="0" borderId="0" xfId="3" applyFont="1" applyFill="1" applyBorder="1" applyAlignment="1" applyProtection="1">
      <alignment horizontal="right"/>
    </xf>
    <xf numFmtId="164" fontId="7" fillId="0" borderId="0" xfId="3" applyFont="1" applyFill="1" applyBorder="1" applyAlignment="1" applyProtection="1">
      <alignment horizontal="right"/>
    </xf>
    <xf numFmtId="164" fontId="8" fillId="0" borderId="0" xfId="3" applyFont="1" applyFill="1" applyBorder="1" applyAlignment="1" applyProtection="1">
      <alignment horizontal="right"/>
    </xf>
    <xf numFmtId="164" fontId="7" fillId="0" borderId="7" xfId="3" applyFont="1" applyFill="1" applyBorder="1" applyAlignment="1" applyProtection="1">
      <alignment horizontal="right"/>
    </xf>
    <xf numFmtId="164" fontId="7" fillId="0" borderId="0" xfId="6" applyNumberFormat="1" applyFont="1" applyFill="1" applyBorder="1" applyAlignment="1" applyProtection="1">
      <alignment horizontal="center"/>
    </xf>
    <xf numFmtId="0" fontId="7" fillId="0" borderId="0" xfId="0" applyFont="1" applyFill="1" applyBorder="1" applyAlignment="1">
      <alignment horizontal="right"/>
    </xf>
    <xf numFmtId="0" fontId="5" fillId="0" borderId="0" xfId="0" applyFont="1" applyFill="1" applyBorder="1" applyAlignment="1"/>
    <xf numFmtId="164" fontId="5" fillId="0" borderId="0" xfId="0" applyNumberFormat="1" applyFont="1" applyFill="1" applyBorder="1" applyAlignment="1"/>
    <xf numFmtId="164" fontId="8" fillId="0" borderId="0" xfId="3" applyNumberFormat="1" applyFont="1" applyFill="1" applyBorder="1" applyAlignment="1" applyProtection="1"/>
    <xf numFmtId="164" fontId="7" fillId="0" borderId="7" xfId="4" applyNumberFormat="1" applyFont="1" applyFill="1" applyBorder="1" applyAlignment="1" applyProtection="1"/>
    <xf numFmtId="164" fontId="6" fillId="0" borderId="0" xfId="0" applyNumberFormat="1" applyFont="1" applyFill="1" applyBorder="1" applyAlignment="1"/>
    <xf numFmtId="164" fontId="7" fillId="0" borderId="0" xfId="4" applyFont="1" applyFill="1" applyBorder="1" applyAlignment="1" applyProtection="1">
      <alignment horizontal="center"/>
    </xf>
    <xf numFmtId="164" fontId="8" fillId="0" borderId="0" xfId="4" applyFont="1" applyFill="1" applyBorder="1" applyAlignment="1" applyProtection="1">
      <alignment horizontal="center"/>
    </xf>
    <xf numFmtId="164" fontId="8" fillId="0" borderId="0" xfId="1" applyFont="1" applyFill="1" applyBorder="1" applyAlignment="1" applyProtection="1">
      <alignment horizontal="center"/>
    </xf>
    <xf numFmtId="164" fontId="7" fillId="0" borderId="7" xfId="4" applyFont="1" applyFill="1" applyBorder="1" applyAlignment="1" applyProtection="1">
      <alignment horizontal="center"/>
    </xf>
    <xf numFmtId="0" fontId="8" fillId="0" borderId="1" xfId="0" applyFont="1" applyFill="1" applyBorder="1" applyAlignment="1"/>
    <xf numFmtId="0" fontId="8" fillId="0" borderId="8" xfId="0" applyFont="1" applyFill="1" applyBorder="1" applyAlignment="1"/>
    <xf numFmtId="164" fontId="8" fillId="0" borderId="1" xfId="0" applyNumberFormat="1" applyFont="1" applyFill="1" applyBorder="1" applyAlignment="1"/>
    <xf numFmtId="164" fontId="8" fillId="0" borderId="9" xfId="3" applyNumberFormat="1" applyFont="1" applyFill="1" applyBorder="1" applyAlignment="1" applyProtection="1"/>
    <xf numFmtId="0" fontId="8" fillId="0" borderId="6" xfId="0" applyFont="1" applyFill="1" applyBorder="1" applyAlignment="1">
      <alignment horizontal="right"/>
    </xf>
    <xf numFmtId="167" fontId="5" fillId="0" borderId="0" xfId="0" applyNumberFormat="1" applyFont="1" applyFill="1" applyAlignment="1"/>
    <xf numFmtId="0" fontId="8" fillId="0" borderId="8" xfId="0" applyFont="1" applyFill="1" applyBorder="1" applyAlignment="1">
      <alignment horizontal="center"/>
    </xf>
    <xf numFmtId="0" fontId="7" fillId="0" borderId="9" xfId="0" applyFont="1" applyFill="1" applyBorder="1" applyAlignment="1"/>
    <xf numFmtId="0" fontId="8" fillId="0" borderId="3" xfId="0" applyFont="1" applyFill="1" applyBorder="1" applyAlignment="1">
      <alignment horizontal="center"/>
    </xf>
    <xf numFmtId="164" fontId="7" fillId="0" borderId="4" xfId="0" applyNumberFormat="1" applyFont="1" applyFill="1" applyBorder="1" applyAlignment="1"/>
    <xf numFmtId="164" fontId="7" fillId="0" borderId="5" xfId="0" applyNumberFormat="1" applyFont="1" applyFill="1" applyBorder="1" applyAlignment="1"/>
    <xf numFmtId="9" fontId="7" fillId="0" borderId="0" xfId="6" applyFont="1" applyFill="1" applyBorder="1" applyAlignment="1" applyProtection="1"/>
    <xf numFmtId="9" fontId="7" fillId="0" borderId="7" xfId="6" applyFont="1" applyFill="1" applyBorder="1" applyAlignment="1" applyProtection="1"/>
    <xf numFmtId="49" fontId="8" fillId="0" borderId="0" xfId="0" applyNumberFormat="1" applyFont="1" applyFill="1" applyBorder="1" applyAlignment="1"/>
    <xf numFmtId="165" fontId="7" fillId="0" borderId="0" xfId="4" applyNumberFormat="1" applyFont="1" applyFill="1" applyBorder="1" applyAlignment="1" applyProtection="1"/>
    <xf numFmtId="165" fontId="8" fillId="0" borderId="0" xfId="4" applyNumberFormat="1" applyFont="1" applyFill="1" applyBorder="1" applyAlignment="1" applyProtection="1"/>
    <xf numFmtId="165" fontId="7" fillId="0" borderId="7" xfId="4" applyNumberFormat="1" applyFont="1" applyFill="1" applyBorder="1" applyAlignment="1" applyProtection="1"/>
    <xf numFmtId="10" fontId="7" fillId="0" borderId="0" xfId="0" applyNumberFormat="1" applyFont="1" applyFill="1" applyBorder="1" applyAlignment="1"/>
    <xf numFmtId="10" fontId="8" fillId="0" borderId="0" xfId="0" applyNumberFormat="1" applyFont="1" applyFill="1" applyBorder="1" applyAlignment="1"/>
    <xf numFmtId="10" fontId="7" fillId="0" borderId="7" xfId="0" applyNumberFormat="1" applyFont="1" applyFill="1" applyBorder="1" applyAlignment="1"/>
    <xf numFmtId="49" fontId="7" fillId="0" borderId="0" xfId="0" applyNumberFormat="1" applyFont="1" applyFill="1" applyBorder="1" applyAlignment="1"/>
    <xf numFmtId="0" fontId="8" fillId="0" borderId="0" xfId="0" applyFont="1" applyFill="1" applyBorder="1" applyAlignment="1">
      <alignment horizontal="left" vertical="top" wrapText="1"/>
    </xf>
    <xf numFmtId="9" fontId="7" fillId="0" borderId="0" xfId="7" applyFont="1" applyFill="1" applyBorder="1" applyAlignment="1" applyProtection="1"/>
    <xf numFmtId="9" fontId="8" fillId="0" borderId="0" xfId="7" applyFont="1" applyFill="1" applyBorder="1" applyAlignment="1" applyProtection="1"/>
    <xf numFmtId="9" fontId="7" fillId="0" borderId="7" xfId="7" applyFont="1" applyFill="1" applyBorder="1" applyAlignment="1" applyProtection="1"/>
    <xf numFmtId="49" fontId="8" fillId="0" borderId="1" xfId="0" applyNumberFormat="1" applyFont="1" applyFill="1" applyBorder="1" applyAlignment="1"/>
    <xf numFmtId="10" fontId="7" fillId="0" borderId="1" xfId="0" applyNumberFormat="1" applyFont="1" applyFill="1" applyBorder="1" applyAlignment="1"/>
    <xf numFmtId="10" fontId="8" fillId="0" borderId="1" xfId="0" applyNumberFormat="1" applyFont="1" applyFill="1" applyBorder="1" applyAlignment="1"/>
    <xf numFmtId="10" fontId="7" fillId="0" borderId="9" xfId="0" applyNumberFormat="1" applyFont="1" applyFill="1" applyBorder="1" applyAlignment="1"/>
    <xf numFmtId="164" fontId="7" fillId="0" borderId="14" xfId="3" applyFont="1" applyFill="1" applyBorder="1" applyAlignment="1" applyProtection="1"/>
    <xf numFmtId="0" fontId="7" fillId="0" borderId="0" xfId="0" applyFont="1" applyFill="1" applyAlignment="1"/>
    <xf numFmtId="49" fontId="7" fillId="0" borderId="4" xfId="0" applyNumberFormat="1" applyFont="1" applyFill="1" applyBorder="1" applyAlignment="1"/>
    <xf numFmtId="164" fontId="7" fillId="0" borderId="5" xfId="3" applyFont="1" applyFill="1" applyBorder="1" applyAlignment="1" applyProtection="1"/>
    <xf numFmtId="164" fontId="7" fillId="0" borderId="7" xfId="1" applyFont="1" applyFill="1" applyBorder="1" applyAlignment="1" applyProtection="1"/>
    <xf numFmtId="164" fontId="7" fillId="0" borderId="9" xfId="3" applyFont="1" applyFill="1" applyBorder="1" applyAlignment="1" applyProtection="1"/>
    <xf numFmtId="0" fontId="9" fillId="0" borderId="4" xfId="0" applyFont="1" applyFill="1" applyBorder="1" applyAlignment="1"/>
    <xf numFmtId="0" fontId="9" fillId="0" borderId="5" xfId="0" applyFont="1" applyFill="1" applyBorder="1" applyAlignment="1"/>
    <xf numFmtId="0" fontId="8" fillId="0" borderId="0" xfId="0" applyFont="1" applyFill="1" applyBorder="1" applyAlignment="1">
      <alignment vertical="top" wrapText="1"/>
    </xf>
    <xf numFmtId="0" fontId="8" fillId="0" borderId="15" xfId="0" applyFont="1" applyFill="1" applyBorder="1" applyAlignment="1">
      <alignment vertical="top" wrapText="1"/>
    </xf>
    <xf numFmtId="0" fontId="8" fillId="0" borderId="6" xfId="0" applyFont="1" applyFill="1" applyBorder="1" applyAlignment="1">
      <alignment horizontal="center" vertical="top"/>
    </xf>
    <xf numFmtId="0" fontId="8" fillId="0" borderId="0" xfId="0" applyFont="1" applyFill="1" applyBorder="1" applyAlignment="1">
      <alignment horizontal="left" vertical="top"/>
    </xf>
    <xf numFmtId="0" fontId="8" fillId="0" borderId="7" xfId="0" applyFont="1" applyFill="1" applyBorder="1" applyAlignment="1">
      <alignment horizontal="left" vertical="top" wrapText="1"/>
    </xf>
    <xf numFmtId="0" fontId="8" fillId="0" borderId="15" xfId="0" applyFont="1" applyFill="1" applyBorder="1" applyAlignment="1">
      <alignment horizontal="left" vertical="top" wrapText="1"/>
    </xf>
    <xf numFmtId="0" fontId="7" fillId="0" borderId="15" xfId="0" applyFont="1" applyFill="1" applyBorder="1" applyAlignment="1"/>
    <xf numFmtId="0" fontId="7" fillId="0" borderId="6" xfId="0" applyFont="1" applyFill="1" applyBorder="1" applyAlignment="1">
      <alignment horizontal="left"/>
    </xf>
    <xf numFmtId="0" fontId="7" fillId="0" borderId="15" xfId="0" applyFont="1" applyFill="1" applyBorder="1" applyAlignment="1">
      <alignment horizontal="center"/>
    </xf>
    <xf numFmtId="0" fontId="8" fillId="0" borderId="8" xfId="0" applyFont="1" applyFill="1" applyBorder="1" applyAlignment="1">
      <alignment horizontal="center" vertical="top"/>
    </xf>
    <xf numFmtId="0" fontId="8" fillId="0" borderId="16" xfId="0" applyFont="1" applyFill="1" applyBorder="1" applyAlignment="1"/>
    <xf numFmtId="0" fontId="7" fillId="0" borderId="17" xfId="0" applyFont="1" applyFill="1" applyBorder="1" applyAlignment="1"/>
    <xf numFmtId="0" fontId="5" fillId="0" borderId="0" xfId="0" applyFont="1" applyFill="1" applyBorder="1" applyAlignment="1">
      <alignment horizontal="center" vertical="top"/>
    </xf>
    <xf numFmtId="0" fontId="6" fillId="0" borderId="0" xfId="0" applyFont="1" applyFill="1" applyBorder="1" applyAlignment="1"/>
    <xf numFmtId="0" fontId="5" fillId="0" borderId="1" xfId="0" applyFont="1" applyFill="1" applyBorder="1" applyAlignment="1">
      <alignment horizontal="center"/>
    </xf>
    <xf numFmtId="0" fontId="6" fillId="0" borderId="0" xfId="0" applyFont="1" applyFill="1" applyAlignment="1"/>
    <xf numFmtId="0" fontId="5" fillId="0" borderId="0" xfId="0" applyFont="1" applyFill="1" applyAlignment="1">
      <alignment wrapText="1"/>
    </xf>
    <xf numFmtId="0" fontId="5" fillId="0" borderId="0" xfId="0" applyFont="1">
      <alignment vertical="center"/>
    </xf>
    <xf numFmtId="0" fontId="10" fillId="0" borderId="0" xfId="0" applyFont="1" applyFill="1" applyBorder="1" applyAlignment="1"/>
    <xf numFmtId="164" fontId="11" fillId="0" borderId="0" xfId="3" applyFont="1" applyFill="1" applyBorder="1" applyAlignment="1" applyProtection="1"/>
    <xf numFmtId="164" fontId="12" fillId="0" borderId="0" xfId="3" applyFont="1" applyFill="1" applyBorder="1" applyAlignment="1" applyProtection="1"/>
    <xf numFmtId="164" fontId="13" fillId="0" borderId="0" xfId="3" applyFont="1" applyFill="1" applyBorder="1" applyAlignment="1" applyProtection="1"/>
    <xf numFmtId="164" fontId="14" fillId="0" borderId="0" xfId="3" applyFont="1" applyFill="1" applyBorder="1" applyAlignment="1" applyProtection="1"/>
    <xf numFmtId="0" fontId="15" fillId="0" borderId="1" xfId="15" applyFont="1" applyFill="1" applyBorder="1" applyAlignment="1"/>
    <xf numFmtId="0" fontId="16" fillId="0" borderId="1" xfId="15" applyFont="1" applyFill="1" applyBorder="1" applyAlignment="1"/>
    <xf numFmtId="0" fontId="16" fillId="0" borderId="0" xfId="15" applyFont="1" applyFill="1" applyBorder="1" applyAlignment="1"/>
    <xf numFmtId="0" fontId="15" fillId="0" borderId="2" xfId="15" applyFont="1" applyFill="1" applyBorder="1" applyAlignment="1"/>
    <xf numFmtId="0" fontId="16" fillId="0" borderId="2" xfId="15" applyFont="1" applyFill="1" applyBorder="1" applyAlignment="1"/>
    <xf numFmtId="0" fontId="15" fillId="0" borderId="0" xfId="15" applyFont="1" applyFill="1" applyAlignment="1"/>
    <xf numFmtId="0" fontId="17" fillId="0" borderId="3" xfId="15" applyFont="1" applyFill="1" applyBorder="1" applyAlignment="1"/>
    <xf numFmtId="0" fontId="17" fillId="0" borderId="4" xfId="15" applyFont="1" applyFill="1" applyBorder="1" applyAlignment="1"/>
    <xf numFmtId="0" fontId="18" fillId="0" borderId="4" xfId="15" applyFont="1" applyFill="1" applyBorder="1" applyAlignment="1"/>
    <xf numFmtId="0" fontId="18" fillId="0" borderId="5" xfId="15" applyFont="1" applyFill="1" applyBorder="1" applyAlignment="1"/>
    <xf numFmtId="0" fontId="17" fillId="0" borderId="0" xfId="15" applyFont="1" applyFill="1" applyBorder="1" applyAlignment="1"/>
    <xf numFmtId="0" fontId="10" fillId="0" borderId="4" xfId="15" applyFont="1" applyFill="1" applyBorder="1" applyAlignment="1"/>
    <xf numFmtId="0" fontId="17" fillId="0" borderId="3" xfId="15" applyFont="1" applyFill="1" applyBorder="1" applyAlignment="1">
      <alignment horizontal="center"/>
    </xf>
    <xf numFmtId="0" fontId="17" fillId="0" borderId="4" xfId="15" applyFont="1" applyFill="1" applyBorder="1" applyAlignment="1">
      <alignment horizontal="center"/>
    </xf>
    <xf numFmtId="0" fontId="17" fillId="0" borderId="5" xfId="15" applyFont="1" applyFill="1" applyBorder="1" applyAlignment="1">
      <alignment horizontal="center"/>
    </xf>
    <xf numFmtId="0" fontId="17" fillId="0" borderId="6" xfId="15" applyFont="1" applyFill="1" applyBorder="1" applyAlignment="1"/>
    <xf numFmtId="0" fontId="18" fillId="0" borderId="0" xfId="15" applyFont="1" applyFill="1" applyBorder="1" applyAlignment="1"/>
    <xf numFmtId="0" fontId="18" fillId="0" borderId="7" xfId="15" applyFont="1" applyFill="1" applyBorder="1" applyAlignment="1"/>
    <xf numFmtId="0" fontId="10" fillId="0" borderId="0" xfId="15" applyFont="1" applyFill="1" applyBorder="1" applyAlignment="1"/>
    <xf numFmtId="0" fontId="17" fillId="0" borderId="6" xfId="15" applyFont="1" applyFill="1" applyBorder="1" applyAlignment="1">
      <alignment horizontal="center"/>
    </xf>
    <xf numFmtId="0" fontId="17" fillId="0" borderId="0" xfId="15" applyFont="1" applyFill="1" applyBorder="1" applyAlignment="1">
      <alignment horizontal="center"/>
    </xf>
    <xf numFmtId="0" fontId="17" fillId="0" borderId="7" xfId="15" applyFont="1" applyFill="1" applyBorder="1" applyAlignment="1">
      <alignment horizontal="center"/>
    </xf>
    <xf numFmtId="0" fontId="19" fillId="0" borderId="6" xfId="15" applyFont="1" applyFill="1" applyBorder="1" applyAlignment="1"/>
    <xf numFmtId="0" fontId="19" fillId="0" borderId="0" xfId="15" applyFont="1" applyFill="1" applyBorder="1" applyAlignment="1"/>
    <xf numFmtId="0" fontId="20" fillId="0" borderId="6" xfId="15" applyFont="1" applyFill="1" applyBorder="1" applyAlignment="1">
      <alignment horizontal="center"/>
    </xf>
    <xf numFmtId="0" fontId="20" fillId="0" borderId="0" xfId="15" applyFont="1" applyFill="1" applyBorder="1" applyAlignment="1">
      <alignment horizontal="center"/>
    </xf>
    <xf numFmtId="0" fontId="20" fillId="0" borderId="7" xfId="15" applyFont="1" applyFill="1" applyBorder="1" applyAlignment="1">
      <alignment horizontal="center"/>
    </xf>
    <xf numFmtId="0" fontId="10" fillId="0" borderId="6" xfId="15" applyFont="1" applyFill="1" applyBorder="1" applyAlignment="1"/>
    <xf numFmtId="0" fontId="20" fillId="0" borderId="6" xfId="15" applyFont="1" applyFill="1" applyBorder="1" applyAlignment="1"/>
    <xf numFmtId="0" fontId="20" fillId="0" borderId="0" xfId="15" applyFont="1" applyFill="1" applyBorder="1" applyAlignment="1"/>
    <xf numFmtId="0" fontId="19" fillId="0" borderId="7" xfId="15" applyFont="1" applyFill="1" applyBorder="1" applyAlignment="1"/>
    <xf numFmtId="0" fontId="18" fillId="0" borderId="8" xfId="15" applyFont="1" applyFill="1" applyBorder="1" applyAlignment="1"/>
    <xf numFmtId="0" fontId="18" fillId="0" borderId="1" xfId="15" applyFont="1" applyFill="1" applyBorder="1" applyAlignment="1"/>
    <xf numFmtId="0" fontId="18" fillId="0" borderId="9" xfId="15" applyFont="1" applyFill="1" applyBorder="1" applyAlignment="1">
      <alignment horizontal="right"/>
    </xf>
    <xf numFmtId="0" fontId="18" fillId="0" borderId="0" xfId="15" applyFont="1" applyFill="1" applyBorder="1" applyAlignment="1">
      <alignment horizontal="right"/>
    </xf>
    <xf numFmtId="0" fontId="18" fillId="0" borderId="11" xfId="15" applyFont="1" applyFill="1" applyBorder="1" applyAlignment="1">
      <alignment horizontal="center" vertical="top" wrapText="1"/>
    </xf>
    <xf numFmtId="0" fontId="18" fillId="0" borderId="0" xfId="15" applyFont="1" applyFill="1" applyBorder="1" applyAlignment="1">
      <alignment horizontal="center" vertical="top" wrapText="1"/>
    </xf>
    <xf numFmtId="49" fontId="18" fillId="0" borderId="5" xfId="15" applyNumberFormat="1" applyFont="1" applyFill="1" applyBorder="1" applyAlignment="1">
      <alignment horizontal="center" vertical="top" wrapText="1"/>
    </xf>
    <xf numFmtId="49" fontId="18" fillId="0" borderId="0" xfId="15" applyNumberFormat="1" applyFont="1" applyFill="1" applyBorder="1" applyAlignment="1">
      <alignment horizontal="center" vertical="top" wrapText="1"/>
    </xf>
    <xf numFmtId="49" fontId="18" fillId="0" borderId="5" xfId="15" applyNumberFormat="1" applyFont="1" applyFill="1" applyBorder="1" applyAlignment="1">
      <alignment horizontal="center" wrapText="1"/>
    </xf>
    <xf numFmtId="0" fontId="15" fillId="0" borderId="0" xfId="15" applyFont="1" applyFill="1" applyAlignment="1">
      <alignment vertical="top"/>
    </xf>
    <xf numFmtId="164" fontId="15" fillId="0" borderId="0" xfId="15" applyNumberFormat="1" applyFont="1" applyFill="1" applyAlignment="1">
      <alignment vertical="top"/>
    </xf>
    <xf numFmtId="0" fontId="20" fillId="0" borderId="8" xfId="15" applyFont="1" applyFill="1" applyBorder="1" applyAlignment="1">
      <alignment vertical="top"/>
    </xf>
    <xf numFmtId="0" fontId="20" fillId="0" borderId="9" xfId="15" applyFont="1" applyFill="1" applyBorder="1" applyAlignment="1">
      <alignment vertical="top"/>
    </xf>
    <xf numFmtId="49" fontId="18" fillId="0" borderId="11" xfId="16" applyNumberFormat="1" applyFont="1" applyFill="1" applyBorder="1" applyAlignment="1" applyProtection="1">
      <alignment horizontal="center" wrapText="1"/>
    </xf>
    <xf numFmtId="49" fontId="10" fillId="0" borderId="11" xfId="16" applyNumberFormat="1" applyFont="1" applyFill="1" applyBorder="1" applyAlignment="1" applyProtection="1">
      <alignment horizontal="center" wrapText="1"/>
    </xf>
    <xf numFmtId="49" fontId="18" fillId="0" borderId="11" xfId="15" applyNumberFormat="1" applyFont="1" applyFill="1" applyBorder="1" applyAlignment="1">
      <alignment horizontal="center" wrapText="1"/>
    </xf>
    <xf numFmtId="49" fontId="10" fillId="0" borderId="11" xfId="15" applyNumberFormat="1" applyFont="1" applyFill="1" applyBorder="1" applyAlignment="1">
      <alignment horizontal="center" wrapText="1"/>
    </xf>
    <xf numFmtId="49" fontId="18" fillId="0" borderId="0" xfId="15" applyNumberFormat="1" applyFont="1" applyFill="1" applyBorder="1" applyAlignment="1">
      <alignment horizontal="center" wrapText="1"/>
    </xf>
    <xf numFmtId="0" fontId="10" fillId="0" borderId="9" xfId="15" applyFont="1" applyFill="1" applyBorder="1" applyAlignment="1"/>
    <xf numFmtId="0" fontId="20" fillId="0" borderId="12" xfId="15" applyFont="1" applyFill="1" applyBorder="1" applyAlignment="1">
      <alignment vertical="top"/>
    </xf>
    <xf numFmtId="0" fontId="20" fillId="0" borderId="3" xfId="15" applyFont="1" applyFill="1" applyBorder="1" applyAlignment="1">
      <alignment horizontal="center"/>
    </xf>
    <xf numFmtId="0" fontId="20" fillId="0" borderId="4" xfId="15" applyFont="1" applyFill="1" applyBorder="1" applyAlignment="1"/>
    <xf numFmtId="0" fontId="10" fillId="0" borderId="4" xfId="15" applyFont="1" applyFill="1" applyBorder="1" applyAlignment="1">
      <alignment horizontal="center"/>
    </xf>
    <xf numFmtId="0" fontId="18" fillId="0" borderId="5" xfId="15" applyFont="1" applyFill="1" applyBorder="1" applyAlignment="1">
      <alignment horizontal="center"/>
    </xf>
    <xf numFmtId="0" fontId="19" fillId="0" borderId="0" xfId="15" applyFont="1" applyFill="1" applyBorder="1" applyAlignment="1">
      <alignment horizontal="center"/>
    </xf>
    <xf numFmtId="0" fontId="10" fillId="0" borderId="0" xfId="15" applyFont="1" applyFill="1" applyBorder="1" applyAlignment="1">
      <alignment horizontal="center"/>
    </xf>
    <xf numFmtId="0" fontId="19" fillId="0" borderId="7" xfId="15" applyFont="1" applyFill="1" applyBorder="1" applyAlignment="1">
      <alignment horizontal="center"/>
    </xf>
    <xf numFmtId="0" fontId="21" fillId="0" borderId="6" xfId="15" applyFont="1" applyFill="1" applyBorder="1" applyAlignment="1">
      <alignment horizontal="center"/>
    </xf>
    <xf numFmtId="0" fontId="21" fillId="0" borderId="0" xfId="15" applyFont="1" applyFill="1" applyBorder="1" applyAlignment="1"/>
    <xf numFmtId="164" fontId="21" fillId="0" borderId="0" xfId="15" applyNumberFormat="1" applyFont="1" applyFill="1" applyBorder="1" applyAlignment="1"/>
    <xf numFmtId="164" fontId="21" fillId="0" borderId="0" xfId="17" applyFont="1" applyFill="1" applyBorder="1" applyAlignment="1" applyProtection="1"/>
    <xf numFmtId="164" fontId="20" fillId="0" borderId="0" xfId="18" applyFont="1" applyFill="1" applyBorder="1" applyAlignment="1" applyProtection="1"/>
    <xf numFmtId="164" fontId="21" fillId="0" borderId="0" xfId="18" applyFont="1" applyFill="1" applyBorder="1" applyAlignment="1" applyProtection="1"/>
    <xf numFmtId="164" fontId="20" fillId="0" borderId="7" xfId="18" applyFont="1" applyFill="1" applyBorder="1" applyAlignment="1" applyProtection="1"/>
    <xf numFmtId="164" fontId="19" fillId="0" borderId="0" xfId="18" applyFont="1" applyFill="1" applyBorder="1" applyAlignment="1" applyProtection="1"/>
    <xf numFmtId="165" fontId="18" fillId="0" borderId="0" xfId="19" applyNumberFormat="1" applyFont="1" applyFill="1" applyBorder="1" applyAlignment="1" applyProtection="1">
      <alignment horizontal="center" vertical="center"/>
    </xf>
    <xf numFmtId="164" fontId="19" fillId="0" borderId="6" xfId="19" applyFont="1" applyFill="1" applyBorder="1" applyAlignment="1" applyProtection="1"/>
    <xf numFmtId="164" fontId="19" fillId="0" borderId="0" xfId="19" applyFont="1" applyFill="1" applyBorder="1" applyAlignment="1" applyProtection="1"/>
    <xf numFmtId="164" fontId="22" fillId="0" borderId="0" xfId="19" applyFont="1" applyFill="1" applyBorder="1" applyAlignment="1" applyProtection="1"/>
    <xf numFmtId="164" fontId="19" fillId="0" borderId="7" xfId="19" applyFont="1" applyFill="1" applyBorder="1" applyAlignment="1" applyProtection="1"/>
    <xf numFmtId="164" fontId="15" fillId="0" borderId="0" xfId="15" applyNumberFormat="1" applyFont="1" applyFill="1" applyAlignment="1"/>
    <xf numFmtId="164" fontId="23" fillId="0" borderId="0" xfId="15" applyNumberFormat="1" applyFont="1" applyFill="1" applyAlignment="1"/>
    <xf numFmtId="0" fontId="23" fillId="0" borderId="0" xfId="15" applyFont="1" applyFill="1" applyAlignment="1"/>
    <xf numFmtId="165" fontId="18" fillId="0" borderId="0" xfId="19" applyNumberFormat="1" applyFont="1" applyFill="1" applyBorder="1" applyAlignment="1" applyProtection="1">
      <alignment horizontal="center"/>
    </xf>
    <xf numFmtId="164" fontId="22" fillId="0" borderId="6" xfId="19" applyFont="1" applyFill="1" applyBorder="1" applyAlignment="1" applyProtection="1"/>
    <xf numFmtId="0" fontId="20" fillId="0" borderId="0" xfId="15" applyFont="1" applyFill="1" applyBorder="1" applyAlignment="1">
      <alignment horizontal="left"/>
    </xf>
    <xf numFmtId="164" fontId="20" fillId="0" borderId="0" xfId="18" applyNumberFormat="1" applyFont="1" applyFill="1" applyBorder="1" applyAlignment="1" applyProtection="1">
      <alignment horizontal="right"/>
    </xf>
    <xf numFmtId="164" fontId="21" fillId="0" borderId="0" xfId="18" applyNumberFormat="1" applyFont="1" applyFill="1" applyBorder="1" applyAlignment="1" applyProtection="1">
      <alignment horizontal="right"/>
    </xf>
    <xf numFmtId="164" fontId="21" fillId="0" borderId="0" xfId="17" applyFont="1" applyFill="1" applyBorder="1" applyAlignment="1" applyProtection="1">
      <alignment horizontal="right"/>
    </xf>
    <xf numFmtId="164" fontId="20" fillId="0" borderId="7" xfId="19" applyFont="1" applyFill="1" applyBorder="1" applyAlignment="1" applyProtection="1">
      <alignment horizontal="right"/>
    </xf>
    <xf numFmtId="164" fontId="19" fillId="0" borderId="0" xfId="19" applyFont="1" applyFill="1" applyBorder="1" applyAlignment="1" applyProtection="1">
      <alignment horizontal="right"/>
    </xf>
    <xf numFmtId="164" fontId="24" fillId="0" borderId="0" xfId="19" applyFont="1" applyFill="1" applyBorder="1" applyAlignment="1" applyProtection="1">
      <alignment horizontal="right"/>
    </xf>
    <xf numFmtId="164" fontId="16" fillId="0" borderId="0" xfId="15" applyNumberFormat="1" applyFont="1" applyFill="1" applyAlignment="1"/>
    <xf numFmtId="164" fontId="20" fillId="0" borderId="0" xfId="15" applyNumberFormat="1" applyFont="1" applyFill="1" applyBorder="1" applyAlignment="1"/>
    <xf numFmtId="164" fontId="21" fillId="0" borderId="0" xfId="19" applyFont="1" applyFill="1" applyBorder="1" applyAlignment="1" applyProtection="1">
      <alignment horizontal="right"/>
    </xf>
    <xf numFmtId="164" fontId="22" fillId="0" borderId="0" xfId="20" applyFont="1" applyFill="1" applyBorder="1" applyAlignment="1" applyProtection="1"/>
    <xf numFmtId="0" fontId="21" fillId="0" borderId="6" xfId="15" applyFont="1" applyFill="1" applyBorder="1" applyAlignment="1"/>
    <xf numFmtId="164" fontId="20" fillId="0" borderId="0" xfId="19" applyFont="1" applyFill="1" applyBorder="1" applyAlignment="1" applyProtection="1">
      <alignment horizontal="right"/>
    </xf>
    <xf numFmtId="164" fontId="24" fillId="0" borderId="0" xfId="19" applyFont="1" applyFill="1" applyBorder="1" applyAlignment="1" applyProtection="1"/>
    <xf numFmtId="9" fontId="10" fillId="0" borderId="0" xfId="21" applyFont="1" applyFill="1" applyBorder="1" applyAlignment="1" applyProtection="1">
      <alignment horizontal="center"/>
    </xf>
    <xf numFmtId="164" fontId="18" fillId="0" borderId="6" xfId="19" applyFont="1" applyFill="1" applyBorder="1" applyAlignment="1" applyProtection="1"/>
    <xf numFmtId="164" fontId="18" fillId="0" borderId="0" xfId="19" applyFont="1" applyFill="1" applyBorder="1" applyAlignment="1" applyProtection="1"/>
    <xf numFmtId="9" fontId="18" fillId="0" borderId="0" xfId="21" applyFont="1" applyFill="1" applyBorder="1" applyAlignment="1" applyProtection="1">
      <alignment horizontal="center"/>
    </xf>
    <xf numFmtId="164" fontId="10" fillId="0" borderId="0" xfId="15" applyNumberFormat="1" applyFont="1" applyFill="1" applyBorder="1" applyAlignment="1"/>
    <xf numFmtId="164" fontId="18" fillId="0" borderId="7" xfId="19" applyFont="1" applyFill="1" applyBorder="1" applyAlignment="1" applyProtection="1"/>
    <xf numFmtId="165" fontId="24" fillId="0" borderId="0" xfId="19" applyNumberFormat="1" applyFont="1" applyFill="1" applyBorder="1" applyAlignment="1" applyProtection="1"/>
    <xf numFmtId="0" fontId="10" fillId="0" borderId="0" xfId="15" applyFont="1" applyFill="1" applyAlignment="1"/>
    <xf numFmtId="10" fontId="19" fillId="0" borderId="0" xfId="21" applyNumberFormat="1" applyFont="1" applyFill="1" applyBorder="1" applyAlignment="1" applyProtection="1"/>
    <xf numFmtId="10" fontId="19" fillId="0" borderId="7" xfId="21" applyNumberFormat="1" applyFont="1" applyFill="1" applyBorder="1" applyAlignment="1" applyProtection="1"/>
    <xf numFmtId="164" fontId="20" fillId="0" borderId="7" xfId="15" applyNumberFormat="1" applyFont="1" applyFill="1" applyBorder="1" applyAlignment="1"/>
    <xf numFmtId="164" fontId="19" fillId="0" borderId="0" xfId="15" applyNumberFormat="1" applyFont="1" applyFill="1" applyBorder="1" applyAlignment="1"/>
    <xf numFmtId="164" fontId="25" fillId="0" borderId="0" xfId="19" applyFont="1" applyFill="1" applyBorder="1" applyAlignment="1" applyProtection="1">
      <alignment horizontal="right"/>
    </xf>
    <xf numFmtId="164" fontId="23" fillId="0" borderId="0" xfId="19" applyFont="1" applyFill="1" applyBorder="1" applyAlignment="1" applyProtection="1"/>
    <xf numFmtId="164" fontId="10" fillId="0" borderId="6" xfId="15" applyNumberFormat="1" applyFont="1" applyFill="1" applyBorder="1" applyAlignment="1"/>
    <xf numFmtId="0" fontId="22" fillId="0" borderId="0" xfId="15" applyFont="1" applyFill="1" applyBorder="1" applyAlignment="1"/>
    <xf numFmtId="166" fontId="18" fillId="0" borderId="0" xfId="21" applyNumberFormat="1" applyFont="1" applyFill="1" applyBorder="1" applyAlignment="1" applyProtection="1">
      <alignment horizontal="center"/>
    </xf>
    <xf numFmtId="164" fontId="24" fillId="0" borderId="0" xfId="18" applyFont="1" applyFill="1" applyBorder="1" applyAlignment="1" applyProtection="1">
      <alignment horizontal="right"/>
    </xf>
    <xf numFmtId="164" fontId="20" fillId="0" borderId="0" xfId="18" applyFont="1" applyFill="1" applyBorder="1" applyAlignment="1" applyProtection="1">
      <alignment horizontal="right"/>
    </xf>
    <xf numFmtId="164" fontId="21" fillId="0" borderId="0" xfId="18" applyFont="1" applyFill="1" applyBorder="1" applyAlignment="1" applyProtection="1">
      <alignment horizontal="right"/>
    </xf>
    <xf numFmtId="164" fontId="20" fillId="0" borderId="7" xfId="18" applyFont="1" applyFill="1" applyBorder="1" applyAlignment="1" applyProtection="1">
      <alignment horizontal="right"/>
    </xf>
    <xf numFmtId="164" fontId="19" fillId="0" borderId="0" xfId="18" applyFont="1" applyFill="1" applyBorder="1" applyAlignment="1" applyProtection="1">
      <alignment horizontal="right"/>
    </xf>
    <xf numFmtId="164" fontId="18" fillId="0" borderId="0" xfId="21" applyNumberFormat="1" applyFont="1" applyFill="1" applyBorder="1" applyAlignment="1" applyProtection="1">
      <alignment horizontal="center"/>
    </xf>
    <xf numFmtId="164" fontId="25" fillId="0" borderId="0" xfId="19" applyFont="1" applyFill="1" applyBorder="1" applyAlignment="1" applyProtection="1"/>
    <xf numFmtId="0" fontId="20" fillId="0" borderId="7" xfId="15" applyFont="1" applyFill="1" applyBorder="1" applyAlignment="1"/>
    <xf numFmtId="0" fontId="18" fillId="0" borderId="0" xfId="15" applyFont="1" applyFill="1" applyBorder="1" applyAlignment="1">
      <alignment horizontal="center"/>
    </xf>
    <xf numFmtId="0" fontId="15" fillId="0" borderId="0" xfId="15" applyFont="1" applyFill="1" applyBorder="1" applyAlignment="1"/>
    <xf numFmtId="0" fontId="22" fillId="0" borderId="6" xfId="15" applyFont="1" applyFill="1" applyBorder="1" applyAlignment="1"/>
    <xf numFmtId="164" fontId="22" fillId="0" borderId="0" xfId="17" applyFont="1" applyFill="1" applyBorder="1" applyAlignment="1" applyProtection="1"/>
    <xf numFmtId="164" fontId="22" fillId="0" borderId="0" xfId="15" applyNumberFormat="1" applyFont="1" applyFill="1" applyBorder="1" applyAlignment="1"/>
    <xf numFmtId="164" fontId="19" fillId="0" borderId="7" xfId="15" applyNumberFormat="1" applyFont="1" applyFill="1" applyBorder="1" applyAlignment="1"/>
    <xf numFmtId="164" fontId="15" fillId="0" borderId="0" xfId="15" applyNumberFormat="1" applyFont="1" applyFill="1" applyBorder="1" applyAlignment="1"/>
    <xf numFmtId="164" fontId="18" fillId="0" borderId="0" xfId="15" applyNumberFormat="1" applyFont="1" applyFill="1" applyBorder="1" applyAlignment="1"/>
    <xf numFmtId="164" fontId="21" fillId="0" borderId="0" xfId="18" applyNumberFormat="1" applyFont="1" applyFill="1" applyBorder="1" applyAlignment="1" applyProtection="1"/>
    <xf numFmtId="164" fontId="21" fillId="0" borderId="0" xfId="19" applyFont="1" applyFill="1" applyBorder="1" applyAlignment="1" applyProtection="1"/>
    <xf numFmtId="164" fontId="20" fillId="0" borderId="7" xfId="19" applyNumberFormat="1" applyFont="1" applyFill="1" applyBorder="1" applyAlignment="1" applyProtection="1"/>
    <xf numFmtId="164" fontId="19" fillId="0" borderId="0" xfId="19" applyNumberFormat="1" applyFont="1" applyFill="1" applyBorder="1" applyAlignment="1" applyProtection="1"/>
    <xf numFmtId="164" fontId="20" fillId="0" borderId="7" xfId="19" applyFont="1" applyFill="1" applyBorder="1" applyAlignment="1" applyProtection="1"/>
    <xf numFmtId="164" fontId="20" fillId="0" borderId="0" xfId="19" applyFont="1" applyFill="1" applyBorder="1" applyAlignment="1" applyProtection="1"/>
    <xf numFmtId="164" fontId="24" fillId="0" borderId="0" xfId="15" applyNumberFormat="1" applyFont="1" applyFill="1" applyBorder="1" applyAlignment="1"/>
    <xf numFmtId="164" fontId="20" fillId="0" borderId="0" xfId="19" applyFont="1" applyFill="1" applyBorder="1" applyAlignment="1" applyProtection="1">
      <alignment horizontal="center"/>
    </xf>
    <xf numFmtId="164" fontId="21" fillId="0" borderId="0" xfId="19" applyFont="1" applyFill="1" applyBorder="1" applyAlignment="1" applyProtection="1">
      <alignment horizontal="center"/>
    </xf>
    <xf numFmtId="164" fontId="21" fillId="0" borderId="0" xfId="17" applyFont="1" applyFill="1" applyBorder="1" applyAlignment="1" applyProtection="1">
      <alignment horizontal="center"/>
    </xf>
    <xf numFmtId="164" fontId="20" fillId="0" borderId="7" xfId="19" applyFont="1" applyFill="1" applyBorder="1" applyAlignment="1" applyProtection="1">
      <alignment horizontal="center"/>
    </xf>
    <xf numFmtId="164" fontId="19" fillId="0" borderId="0" xfId="19" applyFont="1" applyFill="1" applyBorder="1" applyAlignment="1" applyProtection="1">
      <alignment horizontal="center"/>
    </xf>
    <xf numFmtId="0" fontId="10" fillId="0" borderId="1" xfId="15" applyFont="1" applyFill="1" applyBorder="1" applyAlignment="1"/>
    <xf numFmtId="0" fontId="10" fillId="0" borderId="8" xfId="15" applyFont="1" applyFill="1" applyBorder="1" applyAlignment="1"/>
    <xf numFmtId="164" fontId="10" fillId="0" borderId="1" xfId="15" applyNumberFormat="1" applyFont="1" applyFill="1" applyBorder="1" applyAlignment="1"/>
    <xf numFmtId="164" fontId="10" fillId="0" borderId="9" xfId="18" applyNumberFormat="1" applyFont="1" applyFill="1" applyBorder="1" applyAlignment="1" applyProtection="1"/>
    <xf numFmtId="0" fontId="21" fillId="0" borderId="6" xfId="15" applyFont="1" applyFill="1" applyBorder="1" applyAlignment="1">
      <alignment horizontal="right"/>
    </xf>
    <xf numFmtId="167" fontId="15" fillId="0" borderId="0" xfId="15" applyNumberFormat="1" applyFont="1" applyFill="1" applyAlignment="1"/>
    <xf numFmtId="0" fontId="21" fillId="0" borderId="8" xfId="15" applyFont="1" applyFill="1" applyBorder="1" applyAlignment="1">
      <alignment horizontal="center"/>
    </xf>
    <xf numFmtId="0" fontId="21" fillId="0" borderId="1" xfId="15" applyFont="1" applyFill="1" applyBorder="1" applyAlignment="1"/>
    <xf numFmtId="0" fontId="20" fillId="0" borderId="1" xfId="15" applyFont="1" applyFill="1" applyBorder="1" applyAlignment="1"/>
    <xf numFmtId="0" fontId="20" fillId="0" borderId="9" xfId="15" applyFont="1" applyFill="1" applyBorder="1" applyAlignment="1"/>
    <xf numFmtId="0" fontId="21" fillId="0" borderId="3" xfId="15" applyFont="1" applyFill="1" applyBorder="1" applyAlignment="1">
      <alignment horizontal="center"/>
    </xf>
    <xf numFmtId="0" fontId="21" fillId="0" borderId="4" xfId="15" applyFont="1" applyFill="1" applyBorder="1" applyAlignment="1"/>
    <xf numFmtId="164" fontId="18" fillId="0" borderId="4" xfId="15" applyNumberFormat="1" applyFont="1" applyFill="1" applyBorder="1" applyAlignment="1"/>
    <xf numFmtId="164" fontId="18" fillId="0" borderId="5" xfId="15" applyNumberFormat="1" applyFont="1" applyFill="1" applyBorder="1" applyAlignment="1"/>
    <xf numFmtId="9" fontId="18" fillId="0" borderId="0" xfId="21" applyFont="1" applyFill="1" applyBorder="1" applyAlignment="1" applyProtection="1"/>
    <xf numFmtId="9" fontId="18" fillId="0" borderId="7" xfId="21" applyFont="1" applyFill="1" applyBorder="1" applyAlignment="1" applyProtection="1"/>
    <xf numFmtId="164" fontId="18" fillId="0" borderId="0" xfId="18" applyFont="1" applyFill="1" applyBorder="1" applyAlignment="1" applyProtection="1"/>
    <xf numFmtId="164" fontId="18" fillId="0" borderId="7" xfId="18" applyFont="1" applyFill="1" applyBorder="1" applyAlignment="1" applyProtection="1"/>
    <xf numFmtId="49" fontId="21" fillId="0" borderId="0" xfId="15" applyNumberFormat="1" applyFont="1" applyFill="1" applyBorder="1" applyAlignment="1"/>
    <xf numFmtId="49" fontId="10" fillId="0" borderId="0" xfId="15" applyNumberFormat="1" applyFont="1" applyFill="1" applyBorder="1" applyAlignment="1"/>
    <xf numFmtId="165" fontId="18" fillId="0" borderId="0" xfId="19" applyNumberFormat="1" applyFont="1" applyFill="1" applyBorder="1" applyAlignment="1" applyProtection="1"/>
    <xf numFmtId="165" fontId="10" fillId="0" borderId="0" xfId="19" applyNumberFormat="1" applyFont="1" applyFill="1" applyBorder="1" applyAlignment="1" applyProtection="1"/>
    <xf numFmtId="165" fontId="18" fillId="0" borderId="7" xfId="19" applyNumberFormat="1" applyFont="1" applyFill="1" applyBorder="1" applyAlignment="1" applyProtection="1"/>
    <xf numFmtId="165" fontId="19" fillId="0" borderId="0" xfId="19" applyNumberFormat="1" applyFont="1" applyFill="1" applyBorder="1" applyAlignment="1" applyProtection="1"/>
    <xf numFmtId="10" fontId="18" fillId="0" borderId="0" xfId="15" applyNumberFormat="1" applyFont="1" applyFill="1" applyBorder="1" applyAlignment="1"/>
    <xf numFmtId="10" fontId="10" fillId="0" borderId="0" xfId="15" applyNumberFormat="1" applyFont="1" applyFill="1" applyBorder="1" applyAlignment="1"/>
    <xf numFmtId="10" fontId="18" fillId="0" borderId="7" xfId="15" applyNumberFormat="1" applyFont="1" applyFill="1" applyBorder="1" applyAlignment="1"/>
    <xf numFmtId="10" fontId="19" fillId="0" borderId="0" xfId="15" applyNumberFormat="1" applyFont="1" applyFill="1" applyBorder="1" applyAlignment="1"/>
    <xf numFmtId="49" fontId="18" fillId="0" borderId="0" xfId="15" applyNumberFormat="1" applyFont="1" applyFill="1" applyBorder="1" applyAlignment="1"/>
    <xf numFmtId="10" fontId="22" fillId="0" borderId="0" xfId="15" applyNumberFormat="1" applyFont="1" applyFill="1" applyBorder="1" applyAlignment="1"/>
    <xf numFmtId="0" fontId="10" fillId="0" borderId="0" xfId="15" applyFont="1" applyFill="1" applyBorder="1" applyAlignment="1">
      <alignment horizontal="left" vertical="top" wrapText="1"/>
    </xf>
    <xf numFmtId="9" fontId="18" fillId="0" borderId="0" xfId="22" applyFont="1" applyFill="1" applyBorder="1" applyAlignment="1" applyProtection="1"/>
    <xf numFmtId="9" fontId="10" fillId="0" borderId="0" xfId="22" applyFont="1" applyFill="1" applyBorder="1" applyAlignment="1" applyProtection="1"/>
    <xf numFmtId="9" fontId="18" fillId="0" borderId="7" xfId="22" applyFont="1" applyFill="1" applyBorder="1" applyAlignment="1" applyProtection="1"/>
    <xf numFmtId="9" fontId="19" fillId="0" borderId="0" xfId="22" applyFont="1" applyFill="1" applyBorder="1" applyAlignment="1" applyProtection="1"/>
    <xf numFmtId="49" fontId="21" fillId="0" borderId="1" xfId="15" applyNumberFormat="1" applyFont="1" applyFill="1" applyBorder="1" applyAlignment="1"/>
    <xf numFmtId="49" fontId="10" fillId="0" borderId="1" xfId="15" applyNumberFormat="1" applyFont="1" applyFill="1" applyBorder="1" applyAlignment="1"/>
    <xf numFmtId="10" fontId="18" fillId="0" borderId="1" xfId="15" applyNumberFormat="1" applyFont="1" applyFill="1" applyBorder="1" applyAlignment="1"/>
    <xf numFmtId="10" fontId="10" fillId="0" borderId="1" xfId="15" applyNumberFormat="1" applyFont="1" applyFill="1" applyBorder="1" applyAlignment="1"/>
    <xf numFmtId="10" fontId="18" fillId="0" borderId="9" xfId="15" applyNumberFormat="1" applyFont="1" applyFill="1" applyBorder="1" applyAlignment="1"/>
    <xf numFmtId="164" fontId="18" fillId="0" borderId="14" xfId="18" applyFont="1" applyFill="1" applyBorder="1" applyAlignment="1" applyProtection="1"/>
    <xf numFmtId="0" fontId="18" fillId="0" borderId="0" xfId="15" applyFont="1" applyFill="1" applyAlignment="1"/>
    <xf numFmtId="49" fontId="20" fillId="0" borderId="4" xfId="15" applyNumberFormat="1" applyFont="1" applyFill="1" applyBorder="1" applyAlignment="1"/>
    <xf numFmtId="49" fontId="18" fillId="0" borderId="4" xfId="15" applyNumberFormat="1" applyFont="1" applyFill="1" applyBorder="1" applyAlignment="1"/>
    <xf numFmtId="164" fontId="18" fillId="0" borderId="5" xfId="18" applyFont="1" applyFill="1" applyBorder="1" applyAlignment="1" applyProtection="1"/>
    <xf numFmtId="49" fontId="20" fillId="0" borderId="0" xfId="15" applyNumberFormat="1" applyFont="1" applyFill="1" applyBorder="1" applyAlignment="1"/>
    <xf numFmtId="164" fontId="18" fillId="0" borderId="7" xfId="17" applyFont="1" applyFill="1" applyBorder="1" applyAlignment="1" applyProtection="1"/>
    <xf numFmtId="164" fontId="18" fillId="0" borderId="0" xfId="17" applyFont="1" applyFill="1" applyBorder="1" applyAlignment="1" applyProtection="1"/>
    <xf numFmtId="0" fontId="10" fillId="0" borderId="8" xfId="15" applyFont="1" applyFill="1" applyBorder="1" applyAlignment="1">
      <alignment horizontal="center"/>
    </xf>
    <xf numFmtId="49" fontId="22" fillId="0" borderId="1" xfId="15" applyNumberFormat="1" applyFont="1" applyFill="1" applyBorder="1" applyAlignment="1"/>
    <xf numFmtId="164" fontId="18" fillId="0" borderId="9" xfId="18" applyFont="1" applyFill="1" applyBorder="1" applyAlignment="1" applyProtection="1"/>
    <xf numFmtId="49" fontId="22" fillId="0" borderId="0" xfId="15" applyNumberFormat="1" applyFont="1" applyFill="1" applyBorder="1" applyAlignment="1"/>
    <xf numFmtId="0" fontId="22" fillId="0" borderId="0" xfId="15" applyFont="1" applyFill="1" applyBorder="1" applyAlignment="1">
      <alignment horizontal="center"/>
    </xf>
    <xf numFmtId="0" fontId="22" fillId="0" borderId="3" xfId="15" applyFont="1" applyFill="1" applyBorder="1" applyAlignment="1">
      <alignment horizontal="center"/>
    </xf>
    <xf numFmtId="0" fontId="26" fillId="0" borderId="4" xfId="15" applyFont="1" applyFill="1" applyBorder="1" applyAlignment="1"/>
    <xf numFmtId="0" fontId="27" fillId="0" borderId="4" xfId="15" applyFont="1" applyFill="1" applyBorder="1" applyAlignment="1"/>
    <xf numFmtId="0" fontId="27" fillId="0" borderId="5" xfId="15" applyFont="1" applyFill="1" applyBorder="1" applyAlignment="1"/>
    <xf numFmtId="0" fontId="26" fillId="0" borderId="0" xfId="15" applyFont="1" applyFill="1" applyBorder="1" applyAlignment="1"/>
    <xf numFmtId="0" fontId="10" fillId="0" borderId="0" xfId="15" applyFont="1" applyFill="1" applyBorder="1" applyAlignment="1">
      <alignment vertical="top" wrapText="1"/>
    </xf>
    <xf numFmtId="0" fontId="10" fillId="0" borderId="15" xfId="15" applyFont="1" applyFill="1" applyBorder="1" applyAlignment="1">
      <alignment vertical="top" wrapText="1"/>
    </xf>
    <xf numFmtId="0" fontId="22" fillId="0" borderId="6" xfId="15" applyFont="1" applyFill="1" applyBorder="1" applyAlignment="1">
      <alignment horizontal="center" vertical="top"/>
    </xf>
    <xf numFmtId="0" fontId="22" fillId="0" borderId="0" xfId="15" applyFont="1" applyFill="1" applyBorder="1" applyAlignment="1">
      <alignment horizontal="justify" vertical="top"/>
    </xf>
    <xf numFmtId="0" fontId="10" fillId="0" borderId="0" xfId="15" applyFont="1" applyFill="1" applyBorder="1" applyAlignment="1">
      <alignment horizontal="left" vertical="top"/>
    </xf>
    <xf numFmtId="0" fontId="22" fillId="0" borderId="0" xfId="15" applyFont="1" applyFill="1" applyBorder="1" applyAlignment="1">
      <alignment horizontal="justify" vertical="top" wrapText="1"/>
    </xf>
    <xf numFmtId="0" fontId="22" fillId="0" borderId="0" xfId="15" applyFont="1" applyFill="1" applyBorder="1" applyAlignment="1">
      <alignment horizontal="left" vertical="top" wrapText="1"/>
    </xf>
    <xf numFmtId="0" fontId="10" fillId="0" borderId="7" xfId="15" applyFont="1" applyFill="1" applyBorder="1" applyAlignment="1">
      <alignment horizontal="left" vertical="top" wrapText="1"/>
    </xf>
    <xf numFmtId="0" fontId="10" fillId="0" borderId="15" xfId="15" applyFont="1" applyFill="1" applyBorder="1" applyAlignment="1">
      <alignment horizontal="left" vertical="top" wrapText="1"/>
    </xf>
    <xf numFmtId="0" fontId="22" fillId="0" borderId="6" xfId="15" applyFont="1" applyFill="1" applyBorder="1" applyAlignment="1">
      <alignment horizontal="center"/>
    </xf>
    <xf numFmtId="0" fontId="18" fillId="0" borderId="15" xfId="15" applyFont="1" applyFill="1" applyBorder="1" applyAlignment="1"/>
    <xf numFmtId="0" fontId="19" fillId="0" borderId="6" xfId="15" applyFont="1" applyFill="1" applyBorder="1" applyAlignment="1">
      <alignment horizontal="left"/>
    </xf>
    <xf numFmtId="0" fontId="18" fillId="0" borderId="15" xfId="15" applyFont="1" applyFill="1" applyBorder="1" applyAlignment="1">
      <alignment horizontal="center"/>
    </xf>
    <xf numFmtId="0" fontId="22" fillId="0" borderId="8" xfId="15" applyFont="1" applyFill="1" applyBorder="1" applyAlignment="1">
      <alignment horizontal="center" vertical="top"/>
    </xf>
    <xf numFmtId="0" fontId="22" fillId="0" borderId="1" xfId="15" applyFont="1" applyFill="1" applyBorder="1" applyAlignment="1"/>
    <xf numFmtId="0" fontId="18" fillId="0" borderId="9" xfId="15" applyFont="1" applyFill="1" applyBorder="1" applyAlignment="1"/>
    <xf numFmtId="0" fontId="10" fillId="0" borderId="16" xfId="15" applyFont="1" applyFill="1" applyBorder="1" applyAlignment="1"/>
    <xf numFmtId="0" fontId="18" fillId="0" borderId="17" xfId="15" applyFont="1" applyFill="1" applyBorder="1" applyAlignment="1"/>
    <xf numFmtId="0" fontId="25" fillId="0" borderId="0" xfId="15" applyFont="1" applyFill="1" applyBorder="1" applyAlignment="1">
      <alignment horizontal="center" vertical="top"/>
    </xf>
    <xf numFmtId="0" fontId="25" fillId="0" borderId="0" xfId="15" applyFont="1" applyFill="1" applyBorder="1" applyAlignment="1"/>
    <xf numFmtId="0" fontId="24" fillId="0" borderId="0" xfId="15" applyFont="1" applyFill="1" applyBorder="1" applyAlignment="1"/>
    <xf numFmtId="0" fontId="15" fillId="0" borderId="0" xfId="15" applyFont="1" applyFill="1" applyBorder="1" applyAlignment="1">
      <alignment horizontal="center" vertical="top"/>
    </xf>
    <xf numFmtId="0" fontId="15" fillId="0" borderId="0" xfId="15" applyFont="1" applyFill="1" applyBorder="1" applyAlignment="1">
      <alignment horizontal="center"/>
    </xf>
    <xf numFmtId="0" fontId="15" fillId="0" borderId="1" xfId="15" applyFont="1" applyFill="1" applyBorder="1" applyAlignment="1">
      <alignment horizontal="center"/>
    </xf>
    <xf numFmtId="0" fontId="16" fillId="0" borderId="0" xfId="15" applyFont="1" applyFill="1" applyAlignment="1"/>
    <xf numFmtId="0" fontId="15" fillId="0" borderId="0" xfId="15" applyFont="1" applyFill="1" applyAlignment="1">
      <alignment wrapText="1"/>
    </xf>
    <xf numFmtId="0" fontId="15" fillId="0" borderId="0" xfId="15">
      <alignment vertical="center"/>
    </xf>
    <xf numFmtId="0" fontId="15" fillId="0" borderId="3" xfId="15" applyFont="1" applyFill="1" applyBorder="1" applyAlignment="1"/>
    <xf numFmtId="0" fontId="17" fillId="0" borderId="5" xfId="15" applyFont="1" applyFill="1" applyBorder="1" applyAlignment="1"/>
    <xf numFmtId="0" fontId="22" fillId="0" borderId="3" xfId="15" applyFont="1" applyFill="1" applyBorder="1" applyAlignment="1"/>
    <xf numFmtId="0" fontId="19" fillId="0" borderId="3" xfId="15" applyFont="1" applyFill="1" applyBorder="1" applyAlignment="1">
      <alignment horizontal="center"/>
    </xf>
    <xf numFmtId="0" fontId="19" fillId="0" borderId="4" xfId="15" applyFont="1" applyFill="1" applyBorder="1" applyAlignment="1">
      <alignment horizontal="center"/>
    </xf>
    <xf numFmtId="0" fontId="19" fillId="0" borderId="5" xfId="15" applyFont="1" applyFill="1" applyBorder="1" applyAlignment="1">
      <alignment horizontal="center"/>
    </xf>
    <xf numFmtId="0" fontId="15" fillId="0" borderId="6" xfId="15" applyFont="1" applyFill="1" applyBorder="1" applyAlignment="1"/>
    <xf numFmtId="0" fontId="17" fillId="0" borderId="7" xfId="15" applyFont="1" applyFill="1" applyBorder="1" applyAlignment="1"/>
    <xf numFmtId="0" fontId="19" fillId="0" borderId="6" xfId="15" applyFont="1" applyFill="1" applyBorder="1" applyAlignment="1">
      <alignment horizontal="center"/>
    </xf>
    <xf numFmtId="0" fontId="19" fillId="0" borderId="7" xfId="15" applyFont="1" applyFill="1" applyBorder="1" applyAlignment="1">
      <alignment horizontal="right"/>
    </xf>
    <xf numFmtId="0" fontId="19" fillId="0" borderId="11" xfId="15" applyFont="1" applyFill="1" applyBorder="1" applyAlignment="1">
      <alignment horizontal="center" vertical="top" wrapText="1"/>
    </xf>
    <xf numFmtId="0" fontId="15" fillId="0" borderId="6" xfId="15" applyFont="1" applyFill="1" applyBorder="1" applyAlignment="1">
      <alignment vertical="top"/>
    </xf>
    <xf numFmtId="49" fontId="19" fillId="0" borderId="5" xfId="15" applyNumberFormat="1" applyFont="1" applyFill="1" applyBorder="1" applyAlignment="1">
      <alignment horizontal="center" wrapText="1"/>
    </xf>
    <xf numFmtId="0" fontId="18" fillId="0" borderId="8" xfId="15" applyFont="1" applyFill="1" applyBorder="1" applyAlignment="1">
      <alignment vertical="top"/>
    </xf>
    <xf numFmtId="0" fontId="22" fillId="0" borderId="12" xfId="15" applyFont="1" applyFill="1" applyBorder="1" applyAlignment="1"/>
    <xf numFmtId="0" fontId="19" fillId="0" borderId="12" xfId="15" applyFont="1" applyFill="1" applyBorder="1" applyAlignment="1">
      <alignment vertical="top"/>
    </xf>
    <xf numFmtId="49" fontId="19" fillId="0" borderId="11" xfId="16" applyNumberFormat="1" applyFont="1" applyFill="1" applyBorder="1" applyAlignment="1" applyProtection="1">
      <alignment horizontal="center" wrapText="1"/>
    </xf>
    <xf numFmtId="49" fontId="22" fillId="0" borderId="11" xfId="16" applyNumberFormat="1" applyFont="1" applyFill="1" applyBorder="1" applyAlignment="1" applyProtection="1">
      <alignment horizontal="center" wrapText="1"/>
    </xf>
    <xf numFmtId="49" fontId="19" fillId="0" borderId="11" xfId="15" applyNumberFormat="1" applyFont="1" applyFill="1" applyBorder="1" applyAlignment="1">
      <alignment horizontal="center" wrapText="1"/>
    </xf>
    <xf numFmtId="49" fontId="22" fillId="0" borderId="11" xfId="15" applyNumberFormat="1" applyFont="1" applyFill="1" applyBorder="1" applyAlignment="1">
      <alignment horizontal="center" wrapText="1"/>
    </xf>
    <xf numFmtId="0" fontId="18" fillId="0" borderId="3" xfId="15" applyFont="1" applyFill="1" applyBorder="1" applyAlignment="1">
      <alignment horizontal="center"/>
    </xf>
    <xf numFmtId="164" fontId="22" fillId="0" borderId="0" xfId="18" applyFont="1" applyFill="1" applyBorder="1" applyAlignment="1" applyProtection="1"/>
    <xf numFmtId="164" fontId="19" fillId="0" borderId="7" xfId="18" applyFont="1" applyFill="1" applyBorder="1" applyAlignment="1" applyProtection="1"/>
    <xf numFmtId="165" fontId="17" fillId="0" borderId="6" xfId="19" applyNumberFormat="1" applyFont="1" applyFill="1" applyBorder="1" applyAlignment="1" applyProtection="1">
      <alignment horizontal="center" vertical="center"/>
    </xf>
    <xf numFmtId="164" fontId="17" fillId="0" borderId="6" xfId="19" applyFont="1" applyFill="1" applyBorder="1" applyAlignment="1" applyProtection="1"/>
    <xf numFmtId="164" fontId="17" fillId="0" borderId="0" xfId="19" applyFont="1" applyFill="1" applyBorder="1" applyAlignment="1" applyProtection="1"/>
    <xf numFmtId="164" fontId="28" fillId="0" borderId="0" xfId="19" applyFont="1" applyFill="1" applyBorder="1" applyAlignment="1" applyProtection="1"/>
    <xf numFmtId="164" fontId="17" fillId="0" borderId="7" xfId="19" applyFont="1" applyFill="1" applyBorder="1" applyAlignment="1" applyProtection="1"/>
    <xf numFmtId="165" fontId="17" fillId="0" borderId="6" xfId="19" applyNumberFormat="1" applyFont="1" applyFill="1" applyBorder="1" applyAlignment="1" applyProtection="1">
      <alignment horizontal="center"/>
    </xf>
    <xf numFmtId="164" fontId="28" fillId="0" borderId="6" xfId="19" applyFont="1" applyFill="1" applyBorder="1" applyAlignment="1" applyProtection="1"/>
    <xf numFmtId="0" fontId="19" fillId="0" borderId="0" xfId="15" applyFont="1" applyFill="1" applyBorder="1" applyAlignment="1">
      <alignment horizontal="left"/>
    </xf>
    <xf numFmtId="164" fontId="19" fillId="0" borderId="0" xfId="18" applyNumberFormat="1" applyFont="1" applyFill="1" applyBorder="1" applyAlignment="1" applyProtection="1">
      <alignment horizontal="right"/>
    </xf>
    <xf numFmtId="164" fontId="22" fillId="0" borderId="0" xfId="18" applyNumberFormat="1" applyFont="1" applyFill="1" applyBorder="1" applyAlignment="1" applyProtection="1">
      <alignment horizontal="right"/>
    </xf>
    <xf numFmtId="164" fontId="22" fillId="0" borderId="0" xfId="18" applyFont="1" applyFill="1" applyBorder="1" applyAlignment="1" applyProtection="1">
      <alignment horizontal="right"/>
    </xf>
    <xf numFmtId="164" fontId="19" fillId="0" borderId="7" xfId="19" applyFont="1" applyFill="1" applyBorder="1" applyAlignment="1" applyProtection="1">
      <alignment horizontal="right"/>
    </xf>
    <xf numFmtId="164" fontId="22" fillId="0" borderId="0" xfId="19" applyFont="1" applyFill="1" applyBorder="1" applyAlignment="1" applyProtection="1">
      <alignment horizontal="right"/>
    </xf>
    <xf numFmtId="164" fontId="28" fillId="0" borderId="0" xfId="20" applyFont="1" applyFill="1" applyBorder="1" applyAlignment="1" applyProtection="1"/>
    <xf numFmtId="9" fontId="28" fillId="0" borderId="6" xfId="21" applyFont="1" applyFill="1" applyBorder="1" applyAlignment="1" applyProtection="1">
      <alignment horizontal="center"/>
    </xf>
    <xf numFmtId="9" fontId="17" fillId="0" borderId="6" xfId="21" applyFont="1" applyFill="1" applyBorder="1" applyAlignment="1" applyProtection="1">
      <alignment horizontal="center"/>
    </xf>
    <xf numFmtId="164" fontId="28" fillId="0" borderId="6" xfId="15" applyNumberFormat="1" applyFont="1" applyFill="1" applyBorder="1" applyAlignment="1"/>
    <xf numFmtId="0" fontId="28" fillId="0" borderId="0" xfId="15" applyFont="1" applyFill="1" applyBorder="1" applyAlignment="1"/>
    <xf numFmtId="0" fontId="28" fillId="0" borderId="6" xfId="15" applyFont="1" applyFill="1" applyBorder="1" applyAlignment="1"/>
    <xf numFmtId="10" fontId="17" fillId="0" borderId="0" xfId="21" applyNumberFormat="1" applyFont="1" applyFill="1" applyBorder="1" applyAlignment="1" applyProtection="1"/>
    <xf numFmtId="10" fontId="17" fillId="0" borderId="7" xfId="21" applyNumberFormat="1" applyFont="1" applyFill="1" applyBorder="1" applyAlignment="1" applyProtection="1"/>
    <xf numFmtId="164" fontId="15" fillId="0" borderId="6" xfId="15" applyNumberFormat="1" applyFont="1" applyFill="1" applyBorder="1" applyAlignment="1"/>
    <xf numFmtId="164" fontId="28" fillId="0" borderId="0" xfId="15" applyNumberFormat="1" applyFont="1" applyFill="1" applyBorder="1" applyAlignment="1"/>
    <xf numFmtId="166" fontId="17" fillId="0" borderId="6" xfId="21" applyNumberFormat="1" applyFont="1" applyFill="1" applyBorder="1" applyAlignment="1" applyProtection="1">
      <alignment horizontal="center"/>
    </xf>
    <xf numFmtId="164" fontId="19" fillId="0" borderId="7" xfId="18" applyFont="1" applyFill="1" applyBorder="1" applyAlignment="1" applyProtection="1">
      <alignment horizontal="right"/>
    </xf>
    <xf numFmtId="164" fontId="17" fillId="0" borderId="6" xfId="21" applyNumberFormat="1" applyFont="1" applyFill="1" applyBorder="1" applyAlignment="1" applyProtection="1">
      <alignment horizontal="center"/>
    </xf>
    <xf numFmtId="0" fontId="17" fillId="0" borderId="6" xfId="15" applyFont="1" applyFill="1" applyBorder="1" applyAlignment="1">
      <alignment horizontal="right"/>
    </xf>
    <xf numFmtId="164" fontId="28" fillId="0" borderId="0" xfId="18" applyFont="1" applyFill="1" applyBorder="1" applyAlignment="1" applyProtection="1"/>
    <xf numFmtId="164" fontId="17" fillId="0" borderId="7" xfId="15" applyNumberFormat="1" applyFont="1" applyFill="1" applyBorder="1" applyAlignment="1"/>
    <xf numFmtId="164" fontId="17" fillId="0" borderId="6" xfId="15" applyNumberFormat="1" applyFont="1" applyFill="1" applyBorder="1" applyAlignment="1"/>
    <xf numFmtId="164" fontId="22" fillId="0" borderId="0" xfId="18" applyNumberFormat="1" applyFont="1" applyFill="1" applyBorder="1" applyAlignment="1" applyProtection="1"/>
    <xf numFmtId="164" fontId="19" fillId="0" borderId="7" xfId="19" applyNumberFormat="1" applyFont="1" applyFill="1" applyBorder="1" applyAlignment="1" applyProtection="1"/>
    <xf numFmtId="0" fontId="15" fillId="0" borderId="8" xfId="15" applyFont="1" applyFill="1" applyBorder="1" applyAlignment="1"/>
    <xf numFmtId="0" fontId="22" fillId="0" borderId="8" xfId="15" applyFont="1" applyFill="1" applyBorder="1" applyAlignment="1">
      <alignment horizontal="center"/>
    </xf>
    <xf numFmtId="164" fontId="19" fillId="0" borderId="1" xfId="19" applyFont="1" applyFill="1" applyBorder="1" applyAlignment="1" applyProtection="1">
      <alignment horizontal="center"/>
    </xf>
    <xf numFmtId="164" fontId="22" fillId="0" borderId="1" xfId="19" applyFont="1" applyFill="1" applyBorder="1" applyAlignment="1" applyProtection="1">
      <alignment horizontal="center"/>
    </xf>
    <xf numFmtId="164" fontId="22" fillId="0" borderId="1" xfId="18" applyFont="1" applyFill="1" applyBorder="1" applyAlignment="1" applyProtection="1">
      <alignment horizontal="center"/>
    </xf>
    <xf numFmtId="164" fontId="19" fillId="0" borderId="9" xfId="19" applyFont="1" applyFill="1" applyBorder="1" applyAlignment="1" applyProtection="1">
      <alignment horizontal="center"/>
    </xf>
    <xf numFmtId="0" fontId="22" fillId="0" borderId="8" xfId="15" applyFont="1" applyFill="1" applyBorder="1" applyAlignment="1"/>
    <xf numFmtId="164" fontId="22" fillId="0" borderId="1" xfId="15" applyNumberFormat="1" applyFont="1" applyFill="1" applyBorder="1" applyAlignment="1"/>
    <xf numFmtId="164" fontId="22" fillId="0" borderId="9" xfId="18" applyNumberFormat="1" applyFont="1" applyFill="1" applyBorder="1" applyAlignment="1" applyProtection="1"/>
    <xf numFmtId="164" fontId="10" fillId="0" borderId="0" xfId="18" applyFont="1" applyFill="1" applyBorder="1" applyAlignment="1" applyProtection="1"/>
    <xf numFmtId="0" fontId="19" fillId="0" borderId="4" xfId="15" applyFont="1" applyFill="1" applyBorder="1" applyAlignment="1"/>
    <xf numFmtId="0" fontId="22" fillId="0" borderId="4" xfId="15" applyFont="1" applyFill="1" applyBorder="1" applyAlignment="1"/>
    <xf numFmtId="164" fontId="22" fillId="0" borderId="4" xfId="15" applyNumberFormat="1" applyFont="1" applyFill="1" applyBorder="1" applyAlignment="1"/>
    <xf numFmtId="0" fontId="22" fillId="0" borderId="6" xfId="15" applyFont="1" applyFill="1" applyBorder="1" applyAlignment="1">
      <alignment horizontal="right"/>
    </xf>
    <xf numFmtId="0" fontId="10" fillId="0" borderId="3" xfId="15" applyFont="1" applyFill="1" applyBorder="1" applyAlignment="1">
      <alignment horizontal="center"/>
    </xf>
    <xf numFmtId="0" fontId="18" fillId="0" borderId="6" xfId="15" applyFont="1" applyFill="1" applyBorder="1" applyAlignment="1">
      <alignment horizontal="center"/>
    </xf>
    <xf numFmtId="0" fontId="10" fillId="0" borderId="6" xfId="15" applyFont="1" applyFill="1" applyBorder="1" applyAlignment="1">
      <alignment horizontal="center"/>
    </xf>
    <xf numFmtId="165" fontId="22" fillId="0" borderId="0" xfId="19" applyNumberFormat="1" applyFont="1" applyFill="1" applyBorder="1" applyAlignment="1" applyProtection="1"/>
    <xf numFmtId="165" fontId="19" fillId="0" borderId="7" xfId="19" applyNumberFormat="1" applyFont="1" applyFill="1" applyBorder="1" applyAlignment="1" applyProtection="1"/>
    <xf numFmtId="10" fontId="19" fillId="0" borderId="7" xfId="15" applyNumberFormat="1" applyFont="1" applyFill="1" applyBorder="1" applyAlignment="1"/>
    <xf numFmtId="49" fontId="19" fillId="0" borderId="0" xfId="15" applyNumberFormat="1" applyFont="1" applyFill="1" applyBorder="1" applyAlignment="1"/>
    <xf numFmtId="9" fontId="22" fillId="0" borderId="0" xfId="22" applyFont="1" applyFill="1" applyBorder="1" applyAlignment="1" applyProtection="1"/>
    <xf numFmtId="9" fontId="19" fillId="0" borderId="7" xfId="22" applyFont="1" applyFill="1" applyBorder="1" applyAlignment="1" applyProtection="1"/>
    <xf numFmtId="10" fontId="19" fillId="0" borderId="1" xfId="15" applyNumberFormat="1" applyFont="1" applyFill="1" applyBorder="1" applyAlignment="1"/>
    <xf numFmtId="10" fontId="22" fillId="0" borderId="1" xfId="15" applyNumberFormat="1" applyFont="1" applyFill="1" applyBorder="1" applyAlignment="1"/>
    <xf numFmtId="10" fontId="19" fillId="0" borderId="9" xfId="15" applyNumberFormat="1" applyFont="1" applyFill="1" applyBorder="1" applyAlignment="1"/>
    <xf numFmtId="164" fontId="19" fillId="0" borderId="14" xfId="18" applyFont="1" applyFill="1" applyBorder="1" applyAlignment="1" applyProtection="1"/>
    <xf numFmtId="49" fontId="19" fillId="0" borderId="4" xfId="15" applyNumberFormat="1" applyFont="1" applyFill="1" applyBorder="1" applyAlignment="1"/>
    <xf numFmtId="164" fontId="19" fillId="0" borderId="5" xfId="18" applyFont="1" applyFill="1" applyBorder="1" applyAlignment="1" applyProtection="1"/>
    <xf numFmtId="164" fontId="19" fillId="0" borderId="9" xfId="18" applyFont="1" applyFill="1" applyBorder="1" applyAlignment="1" applyProtection="1"/>
    <xf numFmtId="0" fontId="26" fillId="0" borderId="5" xfId="15" applyFont="1" applyFill="1" applyBorder="1" applyAlignment="1"/>
    <xf numFmtId="0" fontId="22" fillId="0" borderId="7" xfId="15" applyFont="1" applyFill="1" applyBorder="1" applyAlignment="1">
      <alignment horizontal="left" vertical="top" wrapText="1"/>
    </xf>
    <xf numFmtId="0" fontId="19" fillId="0" borderId="15" xfId="15" applyFont="1" applyFill="1" applyBorder="1" applyAlignment="1">
      <alignment horizontal="center"/>
    </xf>
    <xf numFmtId="0" fontId="19" fillId="0" borderId="9" xfId="15" applyFont="1" applyFill="1" applyBorder="1" applyAlignment="1"/>
    <xf numFmtId="164" fontId="22" fillId="0" borderId="0" xfId="19" applyFont="1" applyFill="1" applyBorder="1" applyAlignment="1" applyProtection="1">
      <alignment horizontal="center"/>
    </xf>
    <xf numFmtId="164" fontId="22" fillId="0" borderId="0" xfId="18" applyFont="1" applyFill="1" applyBorder="1" applyAlignment="1" applyProtection="1">
      <alignment horizontal="center"/>
    </xf>
    <xf numFmtId="164" fontId="19" fillId="0" borderId="7" xfId="19" applyFont="1" applyFill="1" applyBorder="1" applyAlignment="1" applyProtection="1">
      <alignment horizontal="center"/>
    </xf>
    <xf numFmtId="0" fontId="8" fillId="0" borderId="3" xfId="15" applyFont="1" applyFill="1" applyBorder="1" applyAlignment="1">
      <alignment horizontal="center"/>
    </xf>
    <xf numFmtId="0" fontId="9" fillId="0" borderId="4" xfId="15" applyFont="1" applyFill="1" applyBorder="1" applyAlignment="1"/>
    <xf numFmtId="0" fontId="9" fillId="0" borderId="5" xfId="15" applyFont="1" applyFill="1" applyBorder="1" applyAlignment="1"/>
    <xf numFmtId="0" fontId="8" fillId="0" borderId="6" xfId="15" applyFont="1" applyFill="1" applyBorder="1" applyAlignment="1">
      <alignment horizontal="center" vertical="top"/>
    </xf>
    <xf numFmtId="0" fontId="8" fillId="0" borderId="0" xfId="15" applyFont="1" applyFill="1" applyBorder="1" applyAlignment="1">
      <alignment horizontal="left" vertical="top" wrapText="1"/>
    </xf>
    <xf numFmtId="0" fontId="8" fillId="0" borderId="7" xfId="15" applyFont="1" applyFill="1" applyBorder="1" applyAlignment="1">
      <alignment horizontal="left" vertical="top" wrapText="1"/>
    </xf>
    <xf numFmtId="0" fontId="8" fillId="0" borderId="6" xfId="15" applyFont="1" applyFill="1" applyBorder="1" applyAlignment="1">
      <alignment horizontal="center"/>
    </xf>
    <xf numFmtId="0" fontId="8" fillId="0" borderId="0" xfId="15" applyFont="1" applyFill="1" applyBorder="1" applyAlignment="1"/>
    <xf numFmtId="0" fontId="7" fillId="0" borderId="0" xfId="15" applyFont="1" applyFill="1" applyBorder="1" applyAlignment="1">
      <alignment horizontal="center"/>
    </xf>
    <xf numFmtId="0" fontId="7" fillId="0" borderId="7" xfId="15" applyFont="1" applyFill="1" applyBorder="1" applyAlignment="1"/>
    <xf numFmtId="0" fontId="7" fillId="0" borderId="0" xfId="15" applyFont="1" applyFill="1" applyBorder="1" applyAlignment="1"/>
    <xf numFmtId="0" fontId="7" fillId="0" borderId="6" xfId="15" applyFont="1" applyFill="1" applyBorder="1" applyAlignment="1">
      <alignment horizontal="left"/>
    </xf>
    <xf numFmtId="0" fontId="7" fillId="0" borderId="15" xfId="15" applyFont="1" applyFill="1" applyBorder="1" applyAlignment="1">
      <alignment horizontal="center"/>
    </xf>
    <xf numFmtId="0" fontId="8" fillId="0" borderId="8" xfId="15" applyFont="1" applyFill="1" applyBorder="1" applyAlignment="1">
      <alignment horizontal="center" vertical="top"/>
    </xf>
    <xf numFmtId="0" fontId="8" fillId="0" borderId="1" xfId="15" applyFont="1" applyFill="1" applyBorder="1" applyAlignment="1"/>
    <xf numFmtId="0" fontId="7" fillId="0" borderId="9" xfId="15" applyFont="1" applyFill="1" applyBorder="1" applyAlignment="1"/>
    <xf numFmtId="0" fontId="5" fillId="0" borderId="0" xfId="15" applyFont="1" applyFill="1" applyBorder="1" applyAlignment="1">
      <alignment horizontal="center" vertical="top"/>
    </xf>
    <xf numFmtId="0" fontId="5" fillId="0" borderId="0" xfId="15" applyFont="1" applyFill="1" applyBorder="1" applyAlignment="1"/>
    <xf numFmtId="0" fontId="6" fillId="0" borderId="0" xfId="15" applyFont="1" applyFill="1" applyBorder="1" applyAlignment="1"/>
    <xf numFmtId="0" fontId="5" fillId="0" borderId="0" xfId="15" applyFont="1" applyFill="1" applyAlignment="1"/>
    <xf numFmtId="0" fontId="6" fillId="0" borderId="0" xfId="15" applyFont="1" applyFill="1" applyAlignment="1"/>
    <xf numFmtId="0" fontId="5" fillId="0" borderId="0" xfId="15" applyFont="1" applyFill="1" applyAlignment="1">
      <alignment wrapText="1"/>
    </xf>
    <xf numFmtId="165" fontId="15" fillId="0" borderId="0" xfId="18" applyNumberFormat="1">
      <alignment vertical="top"/>
      <protection locked="0"/>
    </xf>
    <xf numFmtId="165" fontId="15" fillId="0" borderId="0" xfId="15" applyNumberFormat="1" applyFont="1" applyFill="1" applyAlignment="1"/>
    <xf numFmtId="14" fontId="15" fillId="0" borderId="0" xfId="15" applyNumberFormat="1" applyFont="1" applyFill="1" applyAlignment="1"/>
    <xf numFmtId="165" fontId="16" fillId="0" borderId="0" xfId="15" applyNumberFormat="1" applyFont="1" applyFill="1" applyAlignment="1"/>
    <xf numFmtId="0" fontId="29" fillId="0" borderId="0" xfId="23" applyFont="1" applyFill="1" applyBorder="1" applyAlignment="1" applyProtection="1"/>
    <xf numFmtId="0" fontId="30" fillId="0" borderId="0" xfId="23" applyFont="1" applyFill="1" applyBorder="1" applyAlignment="1" applyProtection="1"/>
    <xf numFmtId="0" fontId="31" fillId="0" borderId="0" xfId="23" applyFont="1" applyFill="1" applyBorder="1" applyAlignment="1" applyProtection="1"/>
    <xf numFmtId="0" fontId="30" fillId="0" borderId="5" xfId="23" applyFont="1" applyFill="1" applyBorder="1" applyAlignment="1" applyProtection="1"/>
    <xf numFmtId="165" fontId="30" fillId="0" borderId="0" xfId="18" applyNumberFormat="1" applyFont="1" applyFill="1" applyBorder="1" applyAlignment="1" applyProtection="1"/>
    <xf numFmtId="0" fontId="30" fillId="0" borderId="7" xfId="23" applyFont="1" applyFill="1" applyBorder="1" applyAlignment="1" applyProtection="1"/>
    <xf numFmtId="165" fontId="31" fillId="0" borderId="6" xfId="18" applyNumberFormat="1" applyFont="1" applyFill="1" applyBorder="1" applyAlignment="1" applyProtection="1">
      <alignment horizontal="center"/>
    </xf>
    <xf numFmtId="165" fontId="31" fillId="0" borderId="0" xfId="18" applyNumberFormat="1" applyFont="1" applyFill="1" applyBorder="1" applyAlignment="1" applyProtection="1"/>
    <xf numFmtId="165" fontId="30" fillId="0" borderId="15" xfId="18" applyNumberFormat="1" applyFont="1" applyFill="1" applyBorder="1" applyAlignment="1" applyProtection="1">
      <alignment horizontal="center"/>
    </xf>
    <xf numFmtId="165" fontId="31" fillId="0" borderId="6" xfId="18" quotePrefix="1" applyNumberFormat="1" applyFont="1" applyFill="1" applyBorder="1" applyAlignment="1" applyProtection="1">
      <alignment horizontal="center"/>
    </xf>
    <xf numFmtId="165" fontId="30" fillId="0" borderId="15" xfId="18" quotePrefix="1" applyNumberFormat="1" applyFont="1" applyFill="1" applyBorder="1" applyAlignment="1" applyProtection="1">
      <alignment horizontal="center"/>
    </xf>
    <xf numFmtId="0" fontId="30" fillId="0" borderId="9" xfId="23" applyFont="1" applyFill="1" applyBorder="1" applyAlignment="1" applyProtection="1"/>
    <xf numFmtId="165" fontId="31" fillId="0" borderId="8" xfId="18" applyNumberFormat="1" applyFont="1" applyFill="1" applyBorder="1" applyAlignment="1" applyProtection="1">
      <alignment horizontal="center" wrapText="1"/>
    </xf>
    <xf numFmtId="165" fontId="31" fillId="0" borderId="1" xfId="18" quotePrefix="1" applyNumberFormat="1" applyFont="1" applyFill="1" applyBorder="1" applyAlignment="1" applyProtection="1">
      <alignment horizontal="center" wrapText="1"/>
    </xf>
    <xf numFmtId="165" fontId="30" fillId="0" borderId="22" xfId="18" applyNumberFormat="1" applyFont="1" applyFill="1" applyBorder="1" applyAlignment="1" applyProtection="1">
      <alignment horizontal="center" wrapText="1"/>
    </xf>
    <xf numFmtId="0" fontId="30" fillId="0" borderId="20" xfId="23" applyFont="1" applyFill="1" applyBorder="1" applyAlignment="1" applyProtection="1">
      <alignment horizontal="center"/>
    </xf>
    <xf numFmtId="0" fontId="33" fillId="0" borderId="0" xfId="24" applyFont="1" applyFill="1" applyBorder="1" applyAlignment="1" applyProtection="1"/>
    <xf numFmtId="0" fontId="30" fillId="0" borderId="15" xfId="23" applyFont="1" applyFill="1" applyBorder="1" applyAlignment="1" applyProtection="1"/>
    <xf numFmtId="0" fontId="34" fillId="0" borderId="0" xfId="24" applyFont="1" applyFill="1" applyBorder="1" applyAlignment="1" applyProtection="1"/>
    <xf numFmtId="164" fontId="31" fillId="0" borderId="0" xfId="18" applyFont="1" applyFill="1" applyBorder="1" applyAlignment="1" applyProtection="1"/>
    <xf numFmtId="164" fontId="30" fillId="0" borderId="15" xfId="18" applyFont="1" applyFill="1" applyBorder="1" applyAlignment="1" applyProtection="1"/>
    <xf numFmtId="164" fontId="30" fillId="0" borderId="0" xfId="18" applyFont="1" applyFill="1" applyBorder="1" applyAlignment="1" applyProtection="1"/>
    <xf numFmtId="165" fontId="30" fillId="0" borderId="0" xfId="23" applyNumberFormat="1" applyFont="1" applyFill="1" applyBorder="1" applyAlignment="1" applyProtection="1"/>
    <xf numFmtId="0" fontId="31" fillId="0" borderId="20" xfId="23" applyFont="1" applyFill="1" applyBorder="1" applyAlignment="1" applyProtection="1">
      <alignment horizontal="center"/>
    </xf>
    <xf numFmtId="0" fontId="34" fillId="0" borderId="0" xfId="24" applyFont="1" applyFill="1" applyBorder="1" applyAlignment="1" applyProtection="1">
      <alignment horizontal="left"/>
    </xf>
    <xf numFmtId="0" fontId="33" fillId="0" borderId="0" xfId="24" applyFont="1" applyFill="1" applyBorder="1" applyAlignment="1" applyProtection="1">
      <alignment horizontal="center"/>
    </xf>
    <xf numFmtId="164" fontId="31" fillId="0" borderId="25" xfId="18" applyFont="1" applyFill="1" applyBorder="1" applyAlignment="1" applyProtection="1"/>
    <xf numFmtId="164" fontId="30" fillId="0" borderId="26" xfId="18" applyFont="1" applyFill="1" applyBorder="1" applyAlignment="1" applyProtection="1"/>
    <xf numFmtId="0" fontId="33" fillId="0" borderId="0" xfId="24" applyFont="1" applyFill="1" applyBorder="1" applyAlignment="1" applyProtection="1">
      <alignment horizontal="left"/>
    </xf>
    <xf numFmtId="0" fontId="33" fillId="0" borderId="0" xfId="23" applyFont="1" applyFill="1" applyBorder="1" applyAlignment="1" applyProtection="1"/>
    <xf numFmtId="0" fontId="30" fillId="0" borderId="27" xfId="23" applyFont="1" applyFill="1" applyBorder="1" applyAlignment="1" applyProtection="1">
      <alignment horizontal="center"/>
    </xf>
    <xf numFmtId="0" fontId="33" fillId="0" borderId="16" xfId="24" applyFont="1" applyFill="1" applyBorder="1" applyAlignment="1" applyProtection="1">
      <alignment horizontal="center"/>
    </xf>
    <xf numFmtId="0" fontId="30" fillId="0" borderId="16" xfId="23" applyFont="1" applyFill="1" applyBorder="1" applyAlignment="1" applyProtection="1"/>
    <xf numFmtId="164" fontId="31" fillId="0" borderId="28" xfId="18" applyFont="1" applyFill="1" applyBorder="1" applyAlignment="1" applyProtection="1"/>
    <xf numFmtId="164" fontId="30" fillId="0" borderId="29" xfId="18" applyFont="1" applyFill="1" applyBorder="1" applyAlignment="1" applyProtection="1"/>
    <xf numFmtId="0" fontId="30" fillId="0" borderId="0" xfId="23" applyFont="1" applyFill="1" applyBorder="1" applyAlignment="1" applyProtection="1">
      <alignment horizontal="center"/>
    </xf>
    <xf numFmtId="164" fontId="30" fillId="0" borderId="0" xfId="23" applyNumberFormat="1" applyFont="1" applyFill="1" applyBorder="1" applyAlignment="1" applyProtection="1"/>
    <xf numFmtId="49" fontId="10" fillId="0" borderId="10" xfId="15" applyNumberFormat="1" applyFont="1" applyFill="1" applyBorder="1" applyAlignment="1">
      <alignment horizontal="center" vertical="top" wrapText="1"/>
    </xf>
    <xf numFmtId="49" fontId="10" fillId="0" borderId="12" xfId="15" applyNumberFormat="1" applyFont="1" applyFill="1" applyBorder="1" applyAlignment="1">
      <alignment horizontal="center" vertical="top" wrapText="1"/>
    </xf>
    <xf numFmtId="0" fontId="10" fillId="0" borderId="0" xfId="15" applyFont="1" applyFill="1" applyBorder="1" applyAlignment="1">
      <alignment horizontal="center"/>
    </xf>
    <xf numFmtId="0" fontId="22" fillId="0" borderId="0" xfId="15" applyFont="1" applyFill="1" applyBorder="1" applyAlignment="1">
      <alignment horizontal="justify" vertical="top"/>
    </xf>
    <xf numFmtId="0" fontId="22" fillId="0" borderId="7" xfId="15" applyFont="1" applyFill="1" applyBorder="1" applyAlignment="1">
      <alignment horizontal="justify" vertical="top"/>
    </xf>
    <xf numFmtId="0" fontId="22" fillId="0" borderId="0" xfId="15" applyFont="1" applyFill="1" applyBorder="1" applyAlignment="1">
      <alignment horizontal="justify" vertical="top" wrapText="1"/>
    </xf>
    <xf numFmtId="0" fontId="22" fillId="0" borderId="7" xfId="15" applyFont="1" applyFill="1" applyBorder="1" applyAlignment="1">
      <alignment horizontal="justify" vertical="top" wrapText="1"/>
    </xf>
    <xf numFmtId="49" fontId="10" fillId="0" borderId="10" xfId="15" applyNumberFormat="1" applyFont="1" applyFill="1" applyBorder="1" applyAlignment="1">
      <alignment horizontal="right" vertical="top" wrapText="1"/>
    </xf>
    <xf numFmtId="49" fontId="10" fillId="0" borderId="12" xfId="15" applyNumberFormat="1" applyFont="1" applyFill="1" applyBorder="1" applyAlignment="1">
      <alignment horizontal="right" vertical="top" wrapText="1"/>
    </xf>
    <xf numFmtId="0" fontId="18" fillId="0" borderId="5" xfId="15" applyFont="1" applyFill="1" applyBorder="1" applyAlignment="1">
      <alignment horizontal="center" vertical="center"/>
    </xf>
    <xf numFmtId="0" fontId="18" fillId="0" borderId="7" xfId="15" applyFont="1" applyFill="1" applyBorder="1" applyAlignment="1">
      <alignment horizontal="center" vertical="center"/>
    </xf>
    <xf numFmtId="0" fontId="20" fillId="0" borderId="10" xfId="15" applyFont="1" applyFill="1" applyBorder="1" applyAlignment="1">
      <alignment horizontal="left" vertical="center"/>
    </xf>
    <xf numFmtId="0" fontId="20" fillId="0" borderId="13" xfId="15" applyFont="1" applyFill="1" applyBorder="1" applyAlignment="1">
      <alignment horizontal="left" vertical="center"/>
    </xf>
    <xf numFmtId="49" fontId="18" fillId="0" borderId="10" xfId="16" applyNumberFormat="1" applyFont="1" applyFill="1" applyBorder="1" applyAlignment="1" applyProtection="1">
      <alignment horizontal="center" vertical="top" wrapText="1"/>
    </xf>
    <xf numFmtId="49" fontId="18" fillId="0" borderId="12" xfId="16" applyNumberFormat="1" applyFont="1" applyFill="1" applyBorder="1" applyAlignment="1" applyProtection="1">
      <alignment horizontal="center" vertical="top" wrapText="1"/>
    </xf>
    <xf numFmtId="49" fontId="10" fillId="0" borderId="10" xfId="16" applyNumberFormat="1" applyFont="1" applyFill="1" applyBorder="1" applyAlignment="1" applyProtection="1">
      <alignment horizontal="center" vertical="top" wrapText="1"/>
    </xf>
    <xf numFmtId="49" fontId="10" fillId="0" borderId="12" xfId="16" applyNumberFormat="1" applyFont="1" applyFill="1" applyBorder="1" applyAlignment="1" applyProtection="1">
      <alignment horizontal="center" vertical="top" wrapText="1"/>
    </xf>
    <xf numFmtId="0" fontId="20" fillId="0" borderId="3" xfId="15" applyFont="1" applyFill="1" applyBorder="1" applyAlignment="1">
      <alignment horizontal="center" vertical="center"/>
    </xf>
    <xf numFmtId="0" fontId="20" fillId="0" borderId="6" xfId="15" applyFont="1" applyFill="1" applyBorder="1" applyAlignment="1">
      <alignment horizontal="center" vertical="center"/>
    </xf>
    <xf numFmtId="0" fontId="20" fillId="0" borderId="5" xfId="15" applyFont="1" applyFill="1" applyBorder="1" applyAlignment="1">
      <alignment horizontal="center" vertical="center"/>
    </xf>
    <xf numFmtId="0" fontId="20" fillId="0" borderId="7" xfId="15" applyFont="1" applyFill="1" applyBorder="1" applyAlignment="1">
      <alignment horizontal="center" vertical="center"/>
    </xf>
    <xf numFmtId="49" fontId="18" fillId="0" borderId="10" xfId="16" applyNumberFormat="1" applyFont="1" applyFill="1" applyBorder="1" applyAlignment="1" applyProtection="1">
      <alignment horizontal="right" vertical="top" wrapText="1"/>
    </xf>
    <xf numFmtId="49" fontId="18" fillId="0" borderId="12" xfId="16" applyNumberFormat="1" applyFont="1" applyFill="1" applyBorder="1" applyAlignment="1" applyProtection="1">
      <alignment horizontal="right" vertical="top" wrapText="1"/>
    </xf>
    <xf numFmtId="49" fontId="10" fillId="0" borderId="10" xfId="16" applyNumberFormat="1" applyFont="1" applyFill="1" applyBorder="1" applyAlignment="1" applyProtection="1">
      <alignment horizontal="right" vertical="top" wrapText="1"/>
    </xf>
    <xf numFmtId="49" fontId="10" fillId="0" borderId="12" xfId="16" applyNumberFormat="1" applyFont="1" applyFill="1" applyBorder="1" applyAlignment="1" applyProtection="1">
      <alignment horizontal="right" vertical="top" wrapText="1"/>
    </xf>
    <xf numFmtId="0" fontId="15" fillId="0" borderId="0" xfId="15" applyFont="1" applyFill="1" applyBorder="1" applyAlignment="1">
      <alignment horizontal="center"/>
    </xf>
    <xf numFmtId="49" fontId="18" fillId="0" borderId="11" xfId="15" applyNumberFormat="1" applyFont="1" applyFill="1" applyBorder="1" applyAlignment="1">
      <alignment horizontal="center" vertical="top" wrapText="1"/>
    </xf>
    <xf numFmtId="49" fontId="18" fillId="0" borderId="11" xfId="15" applyNumberFormat="1" applyFont="1" applyFill="1" applyBorder="1" applyAlignment="1">
      <alignment horizontal="right" vertical="top" wrapText="1"/>
    </xf>
    <xf numFmtId="49" fontId="22" fillId="0" borderId="10" xfId="15" applyNumberFormat="1" applyFont="1" applyFill="1" applyBorder="1" applyAlignment="1">
      <alignment horizontal="center" vertical="top" wrapText="1"/>
    </xf>
    <xf numFmtId="49" fontId="22" fillId="0" borderId="12" xfId="15" applyNumberFormat="1" applyFont="1" applyFill="1" applyBorder="1" applyAlignment="1">
      <alignment horizontal="center" vertical="top" wrapText="1"/>
    </xf>
    <xf numFmtId="0" fontId="22" fillId="0" borderId="0" xfId="15" applyFont="1" applyFill="1" applyBorder="1" applyAlignment="1">
      <alignment horizontal="center"/>
    </xf>
    <xf numFmtId="0" fontId="19" fillId="0" borderId="10" xfId="15" applyFont="1" applyFill="1" applyBorder="1" applyAlignment="1">
      <alignment horizontal="center" vertical="center"/>
    </xf>
    <xf numFmtId="0" fontId="19" fillId="0" borderId="13" xfId="15" applyFont="1" applyFill="1" applyBorder="1" applyAlignment="1">
      <alignment horizontal="center" vertical="center"/>
    </xf>
    <xf numFmtId="0" fontId="19" fillId="0" borderId="10" xfId="15" applyFont="1" applyFill="1" applyBorder="1" applyAlignment="1">
      <alignment horizontal="left" vertical="center"/>
    </xf>
    <xf numFmtId="0" fontId="19" fillId="0" borderId="13" xfId="15" applyFont="1" applyFill="1" applyBorder="1" applyAlignment="1">
      <alignment horizontal="left" vertical="center"/>
    </xf>
    <xf numFmtId="49" fontId="19" fillId="0" borderId="10" xfId="16" applyNumberFormat="1" applyFont="1" applyFill="1" applyBorder="1" applyAlignment="1" applyProtection="1">
      <alignment horizontal="center" vertical="top" wrapText="1"/>
    </xf>
    <xf numFmtId="49" fontId="19" fillId="0" borderId="12" xfId="16" applyNumberFormat="1" applyFont="1" applyFill="1" applyBorder="1" applyAlignment="1" applyProtection="1">
      <alignment horizontal="center" vertical="top" wrapText="1"/>
    </xf>
    <xf numFmtId="49" fontId="22" fillId="0" borderId="10" xfId="16" applyNumberFormat="1" applyFont="1" applyFill="1" applyBorder="1" applyAlignment="1" applyProtection="1">
      <alignment horizontal="center" vertical="top" wrapText="1"/>
    </xf>
    <xf numFmtId="49" fontId="22" fillId="0" borderId="12" xfId="16" applyNumberFormat="1" applyFont="1" applyFill="1" applyBorder="1" applyAlignment="1" applyProtection="1">
      <alignment horizontal="center" vertical="top" wrapText="1"/>
    </xf>
    <xf numFmtId="0" fontId="18" fillId="0" borderId="3" xfId="15" applyFont="1" applyFill="1" applyBorder="1" applyAlignment="1">
      <alignment horizontal="center" vertical="center"/>
    </xf>
    <xf numFmtId="0" fontId="18" fillId="0" borderId="6" xfId="15" applyFont="1" applyFill="1" applyBorder="1" applyAlignment="1">
      <alignment horizontal="center" vertical="center"/>
    </xf>
    <xf numFmtId="49" fontId="19" fillId="0" borderId="11" xfId="15" applyNumberFormat="1" applyFont="1" applyFill="1" applyBorder="1" applyAlignment="1">
      <alignment horizontal="center" vertical="top" wrapText="1"/>
    </xf>
    <xf numFmtId="0" fontId="8" fillId="0" borderId="0" xfId="15" applyFont="1" applyFill="1" applyBorder="1" applyAlignment="1">
      <alignment horizontal="justify" vertical="top"/>
    </xf>
    <xf numFmtId="0" fontId="8" fillId="0" borderId="7" xfId="15" applyFont="1" applyFill="1" applyBorder="1" applyAlignment="1">
      <alignment horizontal="justify" vertical="top"/>
    </xf>
    <xf numFmtId="0" fontId="8" fillId="0" borderId="0" xfId="15" applyFont="1" applyFill="1" applyBorder="1" applyAlignment="1">
      <alignment horizontal="justify" vertical="top" wrapText="1"/>
    </xf>
    <xf numFmtId="0" fontId="8" fillId="0" borderId="7" xfId="15" applyFont="1" applyFill="1" applyBorder="1" applyAlignment="1">
      <alignment horizontal="justify" vertical="top" wrapText="1"/>
    </xf>
    <xf numFmtId="0" fontId="5" fillId="0" borderId="0" xfId="15" applyFont="1" applyFill="1" applyBorder="1" applyAlignment="1">
      <alignment horizontal="center"/>
    </xf>
    <xf numFmtId="0" fontId="29" fillId="0" borderId="18" xfId="23" applyFont="1" applyFill="1" applyBorder="1" applyAlignment="1" applyProtection="1">
      <alignment horizontal="center"/>
    </xf>
    <xf numFmtId="0" fontId="29" fillId="0" borderId="2" xfId="23" applyFont="1" applyFill="1" applyBorder="1" applyAlignment="1" applyProtection="1">
      <alignment horizontal="center"/>
    </xf>
    <xf numFmtId="0" fontId="29" fillId="0" borderId="19" xfId="23" applyFont="1" applyFill="1" applyBorder="1" applyAlignment="1" applyProtection="1">
      <alignment horizontal="center"/>
    </xf>
    <xf numFmtId="0" fontId="31" fillId="0" borderId="20" xfId="23" applyFont="1" applyFill="1" applyBorder="1" applyAlignment="1" applyProtection="1">
      <alignment horizontal="center"/>
    </xf>
    <xf numFmtId="0" fontId="31" fillId="0" borderId="0" xfId="23" applyFont="1" applyFill="1" applyBorder="1" applyAlignment="1" applyProtection="1">
      <alignment horizontal="center"/>
    </xf>
    <xf numFmtId="0" fontId="31" fillId="0" borderId="15" xfId="23" applyFont="1" applyFill="1" applyBorder="1" applyAlignment="1" applyProtection="1">
      <alignment horizontal="center"/>
    </xf>
    <xf numFmtId="0" fontId="30" fillId="0" borderId="21" xfId="23" applyFont="1" applyFill="1" applyBorder="1" applyAlignment="1" applyProtection="1">
      <alignment horizontal="right"/>
    </xf>
    <xf numFmtId="0" fontId="30" fillId="0" borderId="1" xfId="23" applyFont="1" applyFill="1" applyBorder="1" applyAlignment="1" applyProtection="1">
      <alignment horizontal="right"/>
    </xf>
    <xf numFmtId="0" fontId="30" fillId="0" borderId="22" xfId="23" applyFont="1" applyFill="1" applyBorder="1" applyAlignment="1" applyProtection="1">
      <alignment horizontal="right"/>
    </xf>
    <xf numFmtId="0" fontId="30" fillId="0" borderId="23" xfId="23" applyFont="1" applyFill="1" applyBorder="1" applyAlignment="1" applyProtection="1">
      <alignment horizontal="center" vertical="center"/>
    </xf>
    <xf numFmtId="0" fontId="30" fillId="0" borderId="20" xfId="23" applyFont="1" applyFill="1" applyBorder="1" applyAlignment="1" applyProtection="1">
      <alignment horizontal="center" vertical="center"/>
    </xf>
    <xf numFmtId="0" fontId="30" fillId="0" borderId="21" xfId="23" applyFont="1" applyFill="1" applyBorder="1" applyAlignment="1" applyProtection="1">
      <alignment horizontal="center" vertical="center"/>
    </xf>
    <xf numFmtId="0" fontId="31" fillId="0" borderId="3" xfId="23" applyFont="1" applyFill="1" applyBorder="1" applyAlignment="1" applyProtection="1">
      <alignment horizontal="center" vertical="center"/>
    </xf>
    <xf numFmtId="0" fontId="31" fillId="0" borderId="6" xfId="23" applyFont="1" applyFill="1" applyBorder="1" applyAlignment="1" applyProtection="1">
      <alignment horizontal="center" vertical="center"/>
    </xf>
    <xf numFmtId="0" fontId="31" fillId="0" borderId="8" xfId="23" applyFont="1" applyFill="1" applyBorder="1" applyAlignment="1" applyProtection="1">
      <alignment horizontal="center" vertical="center"/>
    </xf>
    <xf numFmtId="165" fontId="31" fillId="0" borderId="3" xfId="18" applyNumberFormat="1" applyFont="1" applyFill="1" applyBorder="1" applyAlignment="1" applyProtection="1">
      <alignment horizontal="center"/>
    </xf>
    <xf numFmtId="165" fontId="31" fillId="0" borderId="4" xfId="18" applyNumberFormat="1" applyFont="1" applyFill="1" applyBorder="1" applyAlignment="1" applyProtection="1">
      <alignment horizontal="center"/>
    </xf>
    <xf numFmtId="165" fontId="31" fillId="0" borderId="24" xfId="18" applyNumberFormat="1" applyFont="1" applyFill="1" applyBorder="1" applyAlignment="1" applyProtection="1">
      <alignment horizontal="center"/>
    </xf>
    <xf numFmtId="0" fontId="8" fillId="0" borderId="0" xfId="0" applyFont="1" applyFill="1" applyBorder="1" applyAlignment="1">
      <alignment horizontal="justify" vertical="top" wrapText="1"/>
    </xf>
    <xf numFmtId="0" fontId="8" fillId="0" borderId="7" xfId="0" applyFont="1" applyFill="1" applyBorder="1" applyAlignment="1">
      <alignment horizontal="justify" vertical="top" wrapText="1"/>
    </xf>
    <xf numFmtId="0" fontId="5" fillId="0" borderId="0" xfId="0" applyFont="1" applyFill="1" applyBorder="1" applyAlignment="1">
      <alignment horizontal="center"/>
    </xf>
    <xf numFmtId="49" fontId="7" fillId="0" borderId="11" xfId="0" applyNumberFormat="1" applyFont="1" applyFill="1" applyBorder="1" applyAlignment="1">
      <alignment horizontal="center" vertical="top" wrapText="1"/>
    </xf>
    <xf numFmtId="49" fontId="7" fillId="0" borderId="11" xfId="0" applyNumberFormat="1" applyFont="1" applyFill="1" applyBorder="1" applyAlignment="1">
      <alignment horizontal="right" vertical="top" wrapText="1"/>
    </xf>
    <xf numFmtId="49" fontId="8" fillId="0" borderId="10"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0" fontId="8" fillId="0" borderId="0" xfId="0" applyFont="1" applyFill="1" applyBorder="1" applyAlignment="1">
      <alignment horizontal="center"/>
    </xf>
    <xf numFmtId="0" fontId="8" fillId="0" borderId="0" xfId="0" applyFont="1" applyFill="1" applyBorder="1" applyAlignment="1">
      <alignment horizontal="justify" vertical="top"/>
    </xf>
    <xf numFmtId="0" fontId="8" fillId="0" borderId="7" xfId="0" applyFont="1" applyFill="1" applyBorder="1" applyAlignment="1">
      <alignment horizontal="justify" vertical="top"/>
    </xf>
    <xf numFmtId="49" fontId="8" fillId="0" borderId="10" xfId="0" applyNumberFormat="1" applyFont="1" applyFill="1" applyBorder="1" applyAlignment="1">
      <alignment horizontal="right" vertical="top" wrapText="1"/>
    </xf>
    <xf numFmtId="49" fontId="8" fillId="0" borderId="12" xfId="0" applyNumberFormat="1" applyFont="1" applyFill="1" applyBorder="1" applyAlignment="1">
      <alignment horizontal="right" vertical="top"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49" fontId="7" fillId="0" borderId="10" xfId="2" applyNumberFormat="1" applyFont="1" applyFill="1" applyBorder="1" applyAlignment="1" applyProtection="1">
      <alignment horizontal="center" vertical="top" wrapText="1"/>
    </xf>
    <xf numFmtId="49" fontId="7" fillId="0" borderId="12" xfId="2" applyNumberFormat="1" applyFont="1" applyFill="1" applyBorder="1" applyAlignment="1" applyProtection="1">
      <alignment horizontal="center" vertical="top" wrapText="1"/>
    </xf>
    <xf numFmtId="49" fontId="8" fillId="0" borderId="10" xfId="2" applyNumberFormat="1" applyFont="1" applyFill="1" applyBorder="1" applyAlignment="1" applyProtection="1">
      <alignment horizontal="center" vertical="top" wrapText="1"/>
    </xf>
    <xf numFmtId="49" fontId="8" fillId="0" borderId="12" xfId="2" applyNumberFormat="1" applyFont="1" applyFill="1" applyBorder="1" applyAlignment="1" applyProtection="1">
      <alignment horizontal="center" vertical="top" wrapText="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49" fontId="7" fillId="0" borderId="10" xfId="2" applyNumberFormat="1" applyFont="1" applyFill="1" applyBorder="1" applyAlignment="1" applyProtection="1">
      <alignment horizontal="right" vertical="top" wrapText="1"/>
    </xf>
    <xf numFmtId="49" fontId="7" fillId="0" borderId="12" xfId="2" applyNumberFormat="1" applyFont="1" applyFill="1" applyBorder="1" applyAlignment="1" applyProtection="1">
      <alignment horizontal="right" vertical="top" wrapText="1"/>
    </xf>
    <xf numFmtId="49" fontId="8" fillId="0" borderId="10" xfId="2" applyNumberFormat="1" applyFont="1" applyFill="1" applyBorder="1" applyAlignment="1" applyProtection="1">
      <alignment horizontal="right" vertical="top" wrapText="1"/>
    </xf>
    <xf numFmtId="49" fontId="8" fillId="0" borderId="12" xfId="2" applyNumberFormat="1" applyFont="1" applyFill="1" applyBorder="1" applyAlignment="1" applyProtection="1">
      <alignment horizontal="right" vertical="top" wrapText="1"/>
    </xf>
  </cellXfs>
  <cellStyles count="25">
    <cellStyle name="Comma" xfId="1" builtinId="3"/>
    <cellStyle name="Comma 10" xfId="3"/>
    <cellStyle name="Comma 10 2" xfId="18"/>
    <cellStyle name="Comma 11" xfId="10"/>
    <cellStyle name="Comma 14" xfId="11"/>
    <cellStyle name="Comma 2" xfId="17"/>
    <cellStyle name="Comma 2 2" xfId="4"/>
    <cellStyle name="Comma 2 2 2" xfId="19"/>
    <cellStyle name="Comma 2 2 3" xfId="12"/>
    <cellStyle name="Comma 2 2 3 2" xfId="5"/>
    <cellStyle name="Comma 2 2 3 2 2" xfId="20"/>
    <cellStyle name="Comma 23" xfId="13"/>
    <cellStyle name="Normal" xfId="0" builtinId="0"/>
    <cellStyle name="Normal 2" xfId="15"/>
    <cellStyle name="Normal 2 2" xfId="2"/>
    <cellStyle name="Normal 2 2 2" xfId="16"/>
    <cellStyle name="Normal 2 2 3 2" xfId="8"/>
    <cellStyle name="Normal 2 2 3 2 2" xfId="23"/>
    <cellStyle name="Normal 38" xfId="14"/>
    <cellStyle name="Normal 9 2" xfId="9"/>
    <cellStyle name="Normal 9 2 2" xfId="24"/>
    <cellStyle name="Percent 10" xfId="6"/>
    <cellStyle name="Percent 10 2" xfId="21"/>
    <cellStyle name="Percent 2" xfId="7"/>
    <cellStyle name="Percent 2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V://f1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ackup/Nikesh%2520Backup/KPMG%2520Current%2520Clients/Mukta%2520Arts%2520March%25202011/Glenn%2520Points/Glenn/Anuj/Rent,%2520Amenities%2520and%2520Miscellaneous%2520Income/Other%2520Incom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FDC/DATA/XLS-E/CATEL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AL-SEPT%202015%20V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DG%20Documents/Financials/2014-2015/Q4/FINAL/Final%20financials/Standalone/02%20MAL-March-15-Final%200109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DG%20Documents/Financials/2015-2016/Q1/MAL-JUNE%202015%20V7%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DG%20Documents/Financials/2014-2015/Q2/1.MAL-SEPT'14-13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ra\C\acct\2002-03\CREDITORS%2520OUTSTANDING-MARCH'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2520files/qualcomm/eudora%2520mail/attach/AGROEMPLISTCHECKFI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yer/My%2520Documents/KPMG/OLd%2520C%2520Data/Divyang/BIL/A%2520Y%25202004-05/Long%2520Term%2520Capital%2520Gain%2520-%2520Dec%25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gram%2520files/qualcomm/eudora%2520mail/attach/AGROBONSAEX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GRO%25202001-2002/OCTOBER%2520-%2520ISAGRO%2520-%2520FINAL/HEAD%2520OFFICE%2520SCHEDULES-PWC/2529-5321-5322-5323-5325-5327-5329%2520EMPLOYEE%2520LOAN%2520SCHEDULE-REVISED%252028.1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hashank\c\progra~1\qualcomm\eudora~1\attach\MARCH-SEP%2520COMPARI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inayak\c\CREDITORS%2520AGEING\CREDITORS-OC'02-COR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udit%2520Projects/Mukta%2520Arts/December%25202010/Rent/Rent%2520Inco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0"/>
      <sheetData sheetId="1"/>
      <sheetData sheetId="2"/>
      <sheetData sheetId="3"/>
      <sheetData sheetId="4"/>
      <sheetData sheetId="5"/>
      <sheetData sheetId="6">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0"/>
      <sheetData sheetId="1"/>
      <sheetData sheetId="2"/>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4"/>
      <sheetData sheetId="5"/>
      <sheetData sheetId="6"/>
      <sheetData sheetId="7">
        <row r="21">
          <cell r="G21">
            <v>1113138</v>
          </cell>
        </row>
        <row r="27">
          <cell r="G27">
            <v>158061</v>
          </cell>
        </row>
        <row r="32">
          <cell r="G32">
            <v>3668749</v>
          </cell>
        </row>
        <row r="37">
          <cell r="G37">
            <v>1492470</v>
          </cell>
        </row>
        <row r="43">
          <cell r="G43">
            <v>11023966</v>
          </cell>
        </row>
        <row r="48">
          <cell r="G48">
            <v>46450</v>
          </cell>
        </row>
      </sheetData>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SPERLEDGER"/>
      <sheetName val="P20"/>
    </sheetNames>
    <sheetDataSet>
      <sheetData sheetId="0">
        <row r="8">
          <cell r="B8">
            <v>1</v>
          </cell>
        </row>
      </sheetData>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 p1"/>
      <sheetName val="BSE p2"/>
      <sheetName val="BSE p3"/>
      <sheetName val="BSE BS"/>
      <sheetName val="P&amp;L"/>
      <sheetName val="P&amp;L Chart"/>
      <sheetName val="TB"/>
      <sheetName val="BS Chart"/>
      <sheetName val="Indirect Exp."/>
      <sheetName val="Provisions"/>
      <sheetName val="Interest"/>
      <sheetName val="Note"/>
      <sheetName val="Audit Entries"/>
      <sheetName val="Segment"/>
      <sheetName val="Working "/>
    </sheetNames>
    <sheetDataSet>
      <sheetData sheetId="0"/>
      <sheetData sheetId="1"/>
      <sheetData sheetId="2"/>
      <sheetData sheetId="3"/>
      <sheetData sheetId="4">
        <row r="7">
          <cell r="C7">
            <v>16157455</v>
          </cell>
        </row>
        <row r="8">
          <cell r="C8">
            <v>506195</v>
          </cell>
        </row>
        <row r="9">
          <cell r="C9">
            <v>0</v>
          </cell>
        </row>
        <row r="10">
          <cell r="C10">
            <v>215822300.94</v>
          </cell>
        </row>
        <row r="11">
          <cell r="C11">
            <v>1913450</v>
          </cell>
        </row>
        <row r="12">
          <cell r="C12">
            <v>15730272.489999995</v>
          </cell>
        </row>
        <row r="13">
          <cell r="C13">
            <v>38324014.982015051</v>
          </cell>
        </row>
        <row r="14">
          <cell r="C14">
            <v>9600000</v>
          </cell>
        </row>
        <row r="15">
          <cell r="C15">
            <v>19666224.48336681</v>
          </cell>
        </row>
        <row r="20">
          <cell r="C20">
            <v>442500</v>
          </cell>
        </row>
        <row r="21">
          <cell r="C21">
            <v>47095</v>
          </cell>
        </row>
        <row r="22">
          <cell r="C22">
            <v>2510559</v>
          </cell>
        </row>
        <row r="23">
          <cell r="C23">
            <v>16137523.489999998</v>
          </cell>
        </row>
        <row r="24">
          <cell r="C24">
            <v>71895423.696688578</v>
          </cell>
        </row>
        <row r="25">
          <cell r="C25">
            <v>249457</v>
          </cell>
        </row>
        <row r="26">
          <cell r="C26">
            <v>17569916.517047234</v>
          </cell>
        </row>
        <row r="27">
          <cell r="C27">
            <v>108448064.20104387</v>
          </cell>
        </row>
        <row r="28">
          <cell r="C28">
            <v>35748249.236986302</v>
          </cell>
        </row>
        <row r="29">
          <cell r="C29">
            <v>42959140.001891077</v>
          </cell>
        </row>
        <row r="30">
          <cell r="C30">
            <v>28279334.547785744</v>
          </cell>
        </row>
        <row r="31">
          <cell r="C31">
            <v>4461585</v>
          </cell>
        </row>
      </sheetData>
      <sheetData sheetId="5">
        <row r="24">
          <cell r="P24">
            <v>160842754.06</v>
          </cell>
        </row>
        <row r="25">
          <cell r="P25">
            <v>54979546.88000001</v>
          </cell>
        </row>
        <row r="41">
          <cell r="S41">
            <v>166.63650000000001</v>
          </cell>
          <cell r="T41">
            <v>19.134499999999999</v>
          </cell>
          <cell r="V41">
            <v>2315.5257343000003</v>
          </cell>
          <cell r="W41">
            <v>383.24014982015052</v>
          </cell>
        </row>
        <row r="73">
          <cell r="S73">
            <v>-186.56191626646731</v>
          </cell>
          <cell r="T73">
            <v>1.1102143613452382</v>
          </cell>
          <cell r="U73">
            <v>54.983551547747354</v>
          </cell>
          <cell r="V73">
            <v>184.67392741662584</v>
          </cell>
          <cell r="W73">
            <v>192.98736735000261</v>
          </cell>
        </row>
      </sheetData>
      <sheetData sheetId="6"/>
      <sheetData sheetId="7">
        <row r="7">
          <cell r="Q7">
            <v>112906000</v>
          </cell>
        </row>
        <row r="8">
          <cell r="Q8">
            <v>11500</v>
          </cell>
        </row>
        <row r="11">
          <cell r="Q11">
            <v>973360000</v>
          </cell>
        </row>
        <row r="12">
          <cell r="Q12">
            <v>78749512.530000001</v>
          </cell>
        </row>
        <row r="13">
          <cell r="Q13">
            <v>-46103792.960000008</v>
          </cell>
        </row>
        <row r="14">
          <cell r="Q14">
            <v>-10990942.760091024</v>
          </cell>
        </row>
        <row r="25">
          <cell r="Q25">
            <v>200947697</v>
          </cell>
        </row>
        <row r="26">
          <cell r="Q26">
            <v>150148597.811766</v>
          </cell>
        </row>
        <row r="37">
          <cell r="Q37">
            <v>57977907.998108923</v>
          </cell>
        </row>
        <row r="38">
          <cell r="Q38">
            <v>495238119.84221435</v>
          </cell>
        </row>
        <row r="39">
          <cell r="Q39">
            <v>46711603</v>
          </cell>
        </row>
        <row r="40">
          <cell r="Q40">
            <v>5310837</v>
          </cell>
        </row>
        <row r="42">
          <cell r="Q42">
            <v>432384038</v>
          </cell>
        </row>
        <row r="45">
          <cell r="Q45">
            <v>523034376.22357398</v>
          </cell>
        </row>
        <row r="46">
          <cell r="Q46">
            <v>303820748.58777773</v>
          </cell>
        </row>
        <row r="47">
          <cell r="Q47">
            <v>1113886.0200000019</v>
          </cell>
        </row>
        <row r="48">
          <cell r="Q48">
            <v>3007487</v>
          </cell>
        </row>
        <row r="49">
          <cell r="Q49">
            <v>72622668</v>
          </cell>
          <cell r="R49">
            <v>246657</v>
          </cell>
        </row>
        <row r="50">
          <cell r="Q50">
            <v>93190168.230000004</v>
          </cell>
        </row>
        <row r="51">
          <cell r="Q51">
            <v>2805034.89</v>
          </cell>
        </row>
        <row r="52">
          <cell r="Q52">
            <v>8573151.9800000712</v>
          </cell>
        </row>
        <row r="53">
          <cell r="Q53">
            <v>31964470.399999999</v>
          </cell>
        </row>
        <row r="55">
          <cell r="Q55">
            <v>1208987.3099999852</v>
          </cell>
        </row>
        <row r="60">
          <cell r="T60">
            <v>565.95541394746363</v>
          </cell>
          <cell r="U60">
            <v>241.83659316113912</v>
          </cell>
          <cell r="V60">
            <v>6778.0782455597719</v>
          </cell>
          <cell r="W60">
            <v>1495.035651790138</v>
          </cell>
          <cell r="X60">
            <v>1854.6717484087235</v>
          </cell>
        </row>
      </sheetData>
      <sheetData sheetId="8"/>
      <sheetData sheetId="9"/>
      <sheetData sheetId="10"/>
      <sheetData sheetId="11"/>
      <sheetData sheetId="12"/>
      <sheetData sheetId="13"/>
      <sheetData sheetId="14">
        <row r="11">
          <cell r="E11">
            <v>35565509</v>
          </cell>
          <cell r="F11">
            <v>413837940</v>
          </cell>
        </row>
        <row r="21">
          <cell r="E21">
            <v>108809346</v>
          </cell>
          <cell r="F21">
            <v>61722114.819999993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BS"/>
      <sheetName val="BSE BS"/>
      <sheetName val="BSE"/>
      <sheetName val="Discon"/>
      <sheetName val="Sheet1"/>
      <sheetName val="BS &amp; PL"/>
      <sheetName val="CFS "/>
      <sheetName val="CF working"/>
      <sheetName val="Note 3.1 to 3.19"/>
      <sheetName val="Note 3.11"/>
      <sheetName val="Note 3.20 to 3.32"/>
      <sheetName val="Note 3.32 (cont)"/>
      <sheetName val="Note 3.33 to Note 3.46"/>
      <sheetName val="SUAD"/>
      <sheetName val="P&amp;L Chart"/>
      <sheetName val="P&amp;L"/>
      <sheetName val="Note"/>
      <sheetName val="TB"/>
      <sheetName val="BS Chart"/>
      <sheetName val="Segment 1415"/>
      <sheetName val="Seg PL"/>
      <sheetName val="Indirect Exp."/>
      <sheetName val="Provisions"/>
      <sheetName val="Distribution"/>
      <sheetName val="Working"/>
      <sheetName val="Segment PL"/>
      <sheetName val="Sanjay Ghai"/>
      <sheetName val="exp seg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
      <sheetName val="P&amp;L"/>
      <sheetName val="P&amp;L Chart"/>
      <sheetName val="TB"/>
      <sheetName val="BS Chart"/>
      <sheetName val="Indirect Exp."/>
      <sheetName val="Provisions"/>
      <sheetName val="Interest"/>
      <sheetName val="Note"/>
      <sheetName val="SUAD"/>
      <sheetName val="Segment"/>
    </sheetNames>
    <sheetDataSet>
      <sheetData sheetId="0"/>
      <sheetData sheetId="1">
        <row r="7">
          <cell r="B7">
            <v>286997</v>
          </cell>
        </row>
        <row r="12">
          <cell r="B12">
            <v>1007450</v>
          </cell>
        </row>
        <row r="14">
          <cell r="B14">
            <v>10575368.602499992</v>
          </cell>
        </row>
        <row r="15">
          <cell r="B15">
            <v>19645838.982015047</v>
          </cell>
        </row>
      </sheetData>
      <sheetData sheetId="2">
        <row r="26">
          <cell r="P26">
            <v>74404968.760000005</v>
          </cell>
        </row>
        <row r="27">
          <cell r="P27">
            <v>26404126.890000001</v>
          </cell>
        </row>
      </sheetData>
      <sheetData sheetId="3"/>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BS"/>
      <sheetName val="BSE"/>
      <sheetName val="Note"/>
      <sheetName val="P&amp;L"/>
      <sheetName val="P&amp;L Chart"/>
      <sheetName val="BS Chart"/>
      <sheetName val="TB"/>
      <sheetName val="Indirect Exp."/>
      <sheetName val="Provisions"/>
      <sheetName val="Interest"/>
      <sheetName val="Distribution"/>
      <sheetName val="Mukta VN"/>
      <sheetName val="Sanjay Ghai"/>
      <sheetName val="Discon"/>
      <sheetName val="BS &amp; PL"/>
      <sheetName val="PL Note"/>
      <sheetName val="BS Note"/>
      <sheetName val="Working"/>
      <sheetName val="SUAD"/>
    </sheetNames>
    <sheetDataSet>
      <sheetData sheetId="0"/>
      <sheetData sheetId="1"/>
      <sheetData sheetId="2"/>
      <sheetData sheetId="3">
        <row r="7">
          <cell r="C7">
            <v>106872193</v>
          </cell>
        </row>
        <row r="8">
          <cell r="C8">
            <v>29964227</v>
          </cell>
        </row>
        <row r="9">
          <cell r="C9">
            <v>30609129</v>
          </cell>
        </row>
        <row r="10">
          <cell r="C10">
            <v>76198740</v>
          </cell>
        </row>
        <row r="11">
          <cell r="C11">
            <v>60412114</v>
          </cell>
        </row>
        <row r="13">
          <cell r="C13">
            <v>1454000</v>
          </cell>
        </row>
        <row r="14">
          <cell r="C14">
            <v>2402256</v>
          </cell>
        </row>
        <row r="16">
          <cell r="C16">
            <v>37118675.168419346</v>
          </cell>
        </row>
        <row r="21">
          <cell r="C21">
            <v>112028</v>
          </cell>
        </row>
        <row r="22">
          <cell r="C22">
            <v>100888802.94</v>
          </cell>
        </row>
        <row r="23">
          <cell r="C23">
            <v>8733425</v>
          </cell>
        </row>
        <row r="24">
          <cell r="C24">
            <v>70139941.924999997</v>
          </cell>
        </row>
        <row r="25">
          <cell r="C25">
            <v>61466688.414000005</v>
          </cell>
        </row>
        <row r="27">
          <cell r="C27">
            <v>46498165.577493936</v>
          </cell>
        </row>
      </sheetData>
      <sheetData sheetId="4">
        <row r="26">
          <cell r="P26">
            <v>99661255.590000004</v>
          </cell>
        </row>
        <row r="27">
          <cell r="P27">
            <v>34222174.990000002</v>
          </cell>
        </row>
        <row r="28">
          <cell r="P28">
            <v>10435078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0"/>
      <sheetData sheetId="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20648.259999999998</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20394.900000000001</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ed Cost"/>
      <sheetName val="CII"/>
    </sheetNames>
    <sheetDataSet>
      <sheetData sheetId="0"/>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0"/>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v>
          </cell>
          <cell r="D1635" t="str">
            <v>374</v>
          </cell>
          <cell r="E1635" t="str">
            <v>AGRO FIELD FORCE S'BAD</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1"/>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SEP "/>
      <sheetName val="MARCH"/>
      <sheetName val="Sheet3"/>
      <sheetName val="Sheet2"/>
      <sheetName val="Sheet1"/>
      <sheetName val="variances"/>
      <sheetName val="RAZ$"/>
      <sheetName val="MARCH-SEP COMPARISION"/>
      <sheetName val="QTES DETAIL AF."/>
      <sheetName val="30.05.2008"/>
    </sheetNames>
    <sheetDataSet>
      <sheetData sheetId="0"/>
      <sheetData sheetId="1">
        <row r="8">
          <cell r="A8">
            <v>1</v>
          </cell>
          <cell r="B8" t="str">
            <v>- W.I.P.</v>
          </cell>
          <cell r="E8">
            <v>48455865.25</v>
          </cell>
          <cell r="G8">
            <v>12164690</v>
          </cell>
          <cell r="M8">
            <v>69029624.890000001</v>
          </cell>
          <cell r="O8">
            <v>129650180.14</v>
          </cell>
          <cell r="P8">
            <v>0</v>
          </cell>
        </row>
        <row r="9">
          <cell r="A9">
            <v>2</v>
          </cell>
          <cell r="B9" t="str">
            <v>- FINISHED GOODS</v>
          </cell>
          <cell r="E9">
            <v>19636331.599999998</v>
          </cell>
          <cell r="G9">
            <v>66753141.32</v>
          </cell>
          <cell r="M9">
            <v>5026324.87</v>
          </cell>
          <cell r="O9">
            <v>91415797.790000007</v>
          </cell>
          <cell r="P9">
            <v>0</v>
          </cell>
        </row>
        <row r="10">
          <cell r="A10">
            <v>3</v>
          </cell>
          <cell r="B10" t="str">
            <v>- W.I.P.</v>
          </cell>
          <cell r="F10">
            <v>29287768.719999999</v>
          </cell>
          <cell r="H10">
            <v>6090120</v>
          </cell>
          <cell r="N10">
            <v>53440871.890000001</v>
          </cell>
          <cell r="O10">
            <v>0</v>
          </cell>
          <cell r="P10">
            <v>88818760.609999999</v>
          </cell>
        </row>
        <row r="11">
          <cell r="A11">
            <v>4</v>
          </cell>
          <cell r="B11" t="str">
            <v>- FINISHED GOODS</v>
          </cell>
          <cell r="F11">
            <v>21947438.629999999</v>
          </cell>
          <cell r="H11">
            <v>76398398.319999993</v>
          </cell>
          <cell r="N11">
            <v>8319125.8700000001</v>
          </cell>
          <cell r="O11">
            <v>0</v>
          </cell>
          <cell r="P11">
            <v>106664962.81999999</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9476839.4700000007</v>
          </cell>
          <cell r="N16">
            <v>88035678.209999993</v>
          </cell>
          <cell r="O16">
            <v>0</v>
          </cell>
          <cell r="P16">
            <v>88035678.209999993</v>
          </cell>
        </row>
        <row r="17">
          <cell r="A17">
            <v>5712</v>
          </cell>
          <cell r="B17" t="str">
            <v>INCOME CHEMICAL SALES</v>
          </cell>
          <cell r="O17">
            <v>0</v>
          </cell>
          <cell r="P17">
            <v>0</v>
          </cell>
        </row>
        <row r="18">
          <cell r="A18">
            <v>5713</v>
          </cell>
          <cell r="B18" t="str">
            <v>EXPORTS</v>
          </cell>
          <cell r="D18">
            <v>59211782.350000001</v>
          </cell>
          <cell r="N18">
            <v>172125</v>
          </cell>
          <cell r="O18">
            <v>0</v>
          </cell>
          <cell r="P18">
            <v>59383907.350000001</v>
          </cell>
        </row>
        <row r="19">
          <cell r="A19">
            <v>5715</v>
          </cell>
          <cell r="B19" t="str">
            <v>BULK DRUGS</v>
          </cell>
          <cell r="F19">
            <v>1496769</v>
          </cell>
          <cell r="O19">
            <v>0</v>
          </cell>
          <cell r="P19">
            <v>1496769</v>
          </cell>
        </row>
        <row r="20">
          <cell r="A20">
            <v>5717</v>
          </cell>
          <cell r="B20" t="str">
            <v>EXCISE RECOVERED</v>
          </cell>
          <cell r="D20">
            <v>46682179.689999998</v>
          </cell>
          <cell r="H20">
            <v>2593018.96</v>
          </cell>
          <cell r="N20">
            <v>3710624.04</v>
          </cell>
          <cell r="O20">
            <v>0</v>
          </cell>
          <cell r="P20">
            <v>52985822.689999998</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2118829.6800000002</v>
          </cell>
          <cell r="O23">
            <v>0</v>
          </cell>
          <cell r="P23">
            <v>2118829.6800000002</v>
          </cell>
        </row>
        <row r="24">
          <cell r="A24">
            <v>5724</v>
          </cell>
          <cell r="B24" t="str">
            <v>EXPORTS</v>
          </cell>
          <cell r="D24">
            <v>43843671.039999999</v>
          </cell>
          <cell r="O24">
            <v>0</v>
          </cell>
          <cell r="P24">
            <v>43843671.039999999</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8444447.4199999999</v>
          </cell>
          <cell r="O36">
            <v>0</v>
          </cell>
          <cell r="P36">
            <v>8444447.4199999999</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66402.789999999994</v>
          </cell>
          <cell r="F44">
            <v>52165</v>
          </cell>
          <cell r="H44">
            <v>68724.3</v>
          </cell>
          <cell r="N44">
            <v>9626.9500000000007</v>
          </cell>
          <cell r="O44">
            <v>0</v>
          </cell>
          <cell r="P44">
            <v>196919.04000000001</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:FROM U.T.I.</v>
          </cell>
          <cell r="O48">
            <v>0</v>
          </cell>
          <cell r="P48">
            <v>0</v>
          </cell>
        </row>
        <row r="49">
          <cell r="A49">
            <v>5932</v>
          </cell>
          <cell r="B49" t="str">
            <v>:FROM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278113.59999999998</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35027080.799999997</v>
          </cell>
          <cell r="M67">
            <v>20849393.27</v>
          </cell>
          <cell r="O67">
            <v>55876474.069999993</v>
          </cell>
          <cell r="P67">
            <v>0</v>
          </cell>
        </row>
        <row r="68">
          <cell r="A68">
            <v>6112</v>
          </cell>
          <cell r="B68" t="str">
            <v>PHARMA</v>
          </cell>
          <cell r="G68">
            <v>98179784.120000005</v>
          </cell>
          <cell r="O68">
            <v>98179784.120000005</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16312227.640000001</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INCENTIVES</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2172614.5299999998</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634021.30000000005</v>
          </cell>
          <cell r="M94">
            <v>131207.23000000001</v>
          </cell>
          <cell r="O94">
            <v>1124564.99</v>
          </cell>
          <cell r="P94">
            <v>0</v>
          </cell>
        </row>
        <row r="95">
          <cell r="A95">
            <v>6441</v>
          </cell>
          <cell r="B95" t="str">
            <v>RENT ALLOWANCE</v>
          </cell>
          <cell r="C95">
            <v>5063037.62</v>
          </cell>
          <cell r="E95">
            <v>1931890.27</v>
          </cell>
          <cell r="G95">
            <v>1401741.79</v>
          </cell>
          <cell r="M95">
            <v>1290507.46</v>
          </cell>
          <cell r="O95">
            <v>9687177.1400000006</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1145421.3700000001</v>
          </cell>
          <cell r="P98">
            <v>0</v>
          </cell>
        </row>
        <row r="99">
          <cell r="A99">
            <v>6445</v>
          </cell>
          <cell r="B99" t="str">
            <v>HARZARDOUS ALL.</v>
          </cell>
          <cell r="E99">
            <v>31449.48</v>
          </cell>
          <cell r="O99">
            <v>31449.48</v>
          </cell>
          <cell r="P99">
            <v>0</v>
          </cell>
        </row>
        <row r="100">
          <cell r="A100">
            <v>6446</v>
          </cell>
          <cell r="B100" t="str">
            <v>SHIFT ALLOWANCE</v>
          </cell>
          <cell r="E100">
            <v>144385.57999999999</v>
          </cell>
          <cell r="O100">
            <v>144385.57999999999</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F.P.F</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1108155.1299999999</v>
          </cell>
          <cell r="E114">
            <v>694131.6</v>
          </cell>
          <cell r="G114">
            <v>423120.27</v>
          </cell>
          <cell r="M114">
            <v>439197.33</v>
          </cell>
          <cell r="O114">
            <v>2664604.33</v>
          </cell>
          <cell r="P114">
            <v>0</v>
          </cell>
        </row>
        <row r="115">
          <cell r="A115">
            <v>6612</v>
          </cell>
          <cell r="B115" t="str">
            <v>CANTEEN</v>
          </cell>
          <cell r="C115">
            <v>664920.06000000006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CENTRAL EXCISE</v>
          </cell>
          <cell r="E123">
            <v>7317214.25</v>
          </cell>
          <cell r="N123">
            <v>37341</v>
          </cell>
          <cell r="O123">
            <v>7317214.25</v>
          </cell>
          <cell r="P123">
            <v>37341</v>
          </cell>
        </row>
        <row r="124">
          <cell r="A124">
            <v>6712</v>
          </cell>
          <cell r="B124" t="str">
            <v>CENTRAL EXCISE</v>
          </cell>
          <cell r="G124">
            <v>50332888.880000003</v>
          </cell>
          <cell r="O124">
            <v>50332888.880000003</v>
          </cell>
          <cell r="P124">
            <v>0</v>
          </cell>
        </row>
        <row r="125">
          <cell r="A125">
            <v>6713</v>
          </cell>
          <cell r="B125" t="str">
            <v>CENTRAL EXCISE</v>
          </cell>
          <cell r="O125">
            <v>0</v>
          </cell>
          <cell r="P125">
            <v>0</v>
          </cell>
        </row>
        <row r="126">
          <cell r="A126">
            <v>6752</v>
          </cell>
          <cell r="B126" t="str">
            <v>STATE EXCISE</v>
          </cell>
          <cell r="G126">
            <v>3494172</v>
          </cell>
          <cell r="O126">
            <v>3494172</v>
          </cell>
          <cell r="P126">
            <v>0</v>
          </cell>
        </row>
        <row r="127">
          <cell r="A127">
            <v>6811</v>
          </cell>
          <cell r="B127" t="str">
            <v>STORES CONSUMED</v>
          </cell>
          <cell r="O127">
            <v>0</v>
          </cell>
          <cell r="P127">
            <v>0</v>
          </cell>
        </row>
        <row r="128">
          <cell r="A128">
            <v>6812</v>
          </cell>
          <cell r="B128" t="str">
            <v>STORES CONSUMED</v>
          </cell>
          <cell r="M128">
            <v>5162</v>
          </cell>
          <cell r="O128">
            <v>5162</v>
          </cell>
          <cell r="P128">
            <v>0</v>
          </cell>
        </row>
        <row r="129">
          <cell r="A129">
            <v>6813</v>
          </cell>
          <cell r="B129" t="str">
            <v>INDIRECT MATERIALS</v>
          </cell>
          <cell r="E129">
            <v>2518857.1800000002</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71423.490000000005</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FUEL</v>
          </cell>
          <cell r="E135">
            <v>1708114</v>
          </cell>
          <cell r="G135">
            <v>259271.83</v>
          </cell>
          <cell r="M135">
            <v>224327</v>
          </cell>
          <cell r="O135">
            <v>2191712.83</v>
          </cell>
          <cell r="P135">
            <v>0</v>
          </cell>
        </row>
        <row r="136">
          <cell r="A136">
            <v>6833</v>
          </cell>
          <cell r="B136" t="str">
            <v>POWER</v>
          </cell>
          <cell r="E136">
            <v>3562380</v>
          </cell>
          <cell r="G136">
            <v>4288338.16</v>
          </cell>
          <cell r="M136">
            <v>6579386.4500000002</v>
          </cell>
          <cell r="O136">
            <v>14430104.609999999</v>
          </cell>
          <cell r="P136">
            <v>0</v>
          </cell>
        </row>
        <row r="137">
          <cell r="A137">
            <v>6834</v>
          </cell>
          <cell r="B137" t="str">
            <v>GAS</v>
          </cell>
          <cell r="G137">
            <v>1137834.3500000001</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13948527.390000001</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7056328.5199999996</v>
          </cell>
          <cell r="P155">
            <v>0</v>
          </cell>
        </row>
        <row r="156">
          <cell r="A156">
            <v>6973</v>
          </cell>
          <cell r="B156" t="str">
            <v>OCTROI DUTY</v>
          </cell>
          <cell r="C156">
            <v>152215.32999999999</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11944191.800000001</v>
          </cell>
          <cell r="E177">
            <v>199630</v>
          </cell>
          <cell r="M177">
            <v>1541133</v>
          </cell>
          <cell r="O177">
            <v>13684954.800000001</v>
          </cell>
          <cell r="P177">
            <v>0</v>
          </cell>
        </row>
        <row r="178">
          <cell r="A178">
            <v>7161</v>
          </cell>
          <cell r="B178" t="str">
            <v>EXHIBITION</v>
          </cell>
          <cell r="O178">
            <v>0</v>
          </cell>
          <cell r="P178">
            <v>0</v>
          </cell>
        </row>
        <row r="179">
          <cell r="A179">
            <v>7162</v>
          </cell>
          <cell r="B179" t="str">
            <v>SALES PROMOTION</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FREIGHT</v>
          </cell>
          <cell r="C182">
            <v>6167634.3300000001</v>
          </cell>
          <cell r="E182">
            <v>204050.1</v>
          </cell>
          <cell r="G182">
            <v>576567</v>
          </cell>
          <cell r="M182">
            <v>2341335.5</v>
          </cell>
          <cell r="O182">
            <v>9289586.9299999997</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PACKING</v>
          </cell>
          <cell r="C185">
            <v>112400</v>
          </cell>
          <cell r="O185">
            <v>112400</v>
          </cell>
          <cell r="P185">
            <v>0</v>
          </cell>
        </row>
        <row r="186">
          <cell r="A186">
            <v>7185</v>
          </cell>
          <cell r="B186" t="str">
            <v>COOLIE &amp; CARTAGE</v>
          </cell>
          <cell r="C186">
            <v>63676.1</v>
          </cell>
          <cell r="M186">
            <v>4435</v>
          </cell>
          <cell r="O186">
            <v>68111.100000000006</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1172105.3999999999</v>
          </cell>
          <cell r="P196">
            <v>0</v>
          </cell>
        </row>
        <row r="197">
          <cell r="A197">
            <v>7233</v>
          </cell>
          <cell r="B197" t="str">
            <v>R&amp;M P&amp;M CORR MATERIAL</v>
          </cell>
          <cell r="E197">
            <v>2269696.7799999998</v>
          </cell>
          <cell r="G197">
            <v>1443074.64</v>
          </cell>
          <cell r="M197">
            <v>1067905.3899999999</v>
          </cell>
          <cell r="O197">
            <v>4780676.8099999996</v>
          </cell>
          <cell r="P197">
            <v>0</v>
          </cell>
        </row>
        <row r="198">
          <cell r="A198">
            <v>7234</v>
          </cell>
          <cell r="B198" t="str">
            <v>REPAIRS &amp; MAINT.</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308588.53999999998</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17872174.609999999</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334834.40000000002</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FOREIGN TRAVEL</v>
          </cell>
          <cell r="C222">
            <v>1127498</v>
          </cell>
          <cell r="O222">
            <v>1127498</v>
          </cell>
          <cell r="P222">
            <v>0</v>
          </cell>
        </row>
        <row r="223">
          <cell r="A223">
            <v>7333</v>
          </cell>
          <cell r="B223" t="str">
            <v>FOREIGN TRAVEL</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305522.15999999997</v>
          </cell>
          <cell r="G226">
            <v>116933</v>
          </cell>
          <cell r="M226">
            <v>164963.85</v>
          </cell>
          <cell r="O226">
            <v>2156069.23</v>
          </cell>
          <cell r="P226">
            <v>0</v>
          </cell>
        </row>
        <row r="227">
          <cell r="A227">
            <v>7352</v>
          </cell>
          <cell r="B227" t="str">
            <v>VEHICLE MAINTAINANCE-DR.SAL</v>
          </cell>
          <cell r="C227">
            <v>524191.45</v>
          </cell>
          <cell r="M227">
            <v>14400</v>
          </cell>
          <cell r="O227">
            <v>538591.44999999995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POSTAGE</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1184209.6100000001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2297444.5699999998</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41730.699999999997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SUBSCRIPTION</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653746.82999999996</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9848816.5500000007</v>
          </cell>
          <cell r="O283">
            <v>9848816.5500000007</v>
          </cell>
          <cell r="P283">
            <v>0</v>
          </cell>
        </row>
        <row r="284">
          <cell r="A284">
            <v>7693</v>
          </cell>
          <cell r="B284" t="str">
            <v>FURNITURE HIRE</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8298017.4100000001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DEFERRED EXP ON GDS AGREE</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54137710.520000003</v>
          </cell>
          <cell r="O292">
            <v>54137710.520000003</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BROKERAGE ON FD--TO SH.HLDRS</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2168.2600000000002</v>
          </cell>
          <cell r="O317">
            <v>2168.2600000000002</v>
          </cell>
          <cell r="P317">
            <v>0</v>
          </cell>
        </row>
        <row r="318">
          <cell r="A318">
            <v>7911</v>
          </cell>
          <cell r="B318" t="str">
            <v>DEPRECIATION</v>
          </cell>
          <cell r="O318">
            <v>0</v>
          </cell>
          <cell r="P318">
            <v>0</v>
          </cell>
        </row>
        <row r="319">
          <cell r="A319">
            <v>7912</v>
          </cell>
          <cell r="B319" t="str">
            <v>DEPRECIATION-P&amp;M CORROS.</v>
          </cell>
          <cell r="E319">
            <v>2684036.59</v>
          </cell>
          <cell r="M319">
            <v>16038761.029999999</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DEPRECIATION</v>
          </cell>
          <cell r="E323">
            <v>187187.33</v>
          </cell>
          <cell r="G323">
            <v>149129.94</v>
          </cell>
          <cell r="M323">
            <v>261353.56</v>
          </cell>
          <cell r="O323">
            <v>597670.82999999996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DEP LAND-LEASEHOLD</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ow r="8">
          <cell r="A8">
            <v>1</v>
          </cell>
          <cell r="B8" t="str">
            <v>- W.I.P.</v>
          </cell>
          <cell r="E8">
            <v>39038279.079999998</v>
          </cell>
          <cell r="G8">
            <v>5248747</v>
          </cell>
          <cell r="I8">
            <v>61612687</v>
          </cell>
          <cell r="M8">
            <v>27464767.890000001</v>
          </cell>
          <cell r="O8">
            <v>133364480.97</v>
          </cell>
          <cell r="P8">
            <v>0</v>
          </cell>
        </row>
        <row r="9">
          <cell r="A9">
            <v>2</v>
          </cell>
          <cell r="B9" t="str">
            <v>- FINISHED GOODS</v>
          </cell>
          <cell r="E9">
            <v>29327906.059999999</v>
          </cell>
          <cell r="G9">
            <v>69916404.219999999</v>
          </cell>
          <cell r="I9">
            <v>77037364</v>
          </cell>
          <cell r="M9">
            <v>819739.87</v>
          </cell>
          <cell r="O9">
            <v>177101414.15000001</v>
          </cell>
          <cell r="P9">
            <v>0</v>
          </cell>
        </row>
        <row r="10">
          <cell r="A10">
            <v>3</v>
          </cell>
          <cell r="B10" t="str">
            <v>- W.I.P.</v>
          </cell>
          <cell r="F10">
            <v>48455865.25</v>
          </cell>
          <cell r="H10">
            <v>12164690</v>
          </cell>
          <cell r="J10">
            <v>36731416</v>
          </cell>
          <cell r="L10">
            <v>0</v>
          </cell>
          <cell r="N10">
            <v>69029624.890000001</v>
          </cell>
          <cell r="O10">
            <v>0</v>
          </cell>
          <cell r="P10">
            <v>166381596.13999999</v>
          </cell>
        </row>
        <row r="11">
          <cell r="A11">
            <v>4</v>
          </cell>
          <cell r="B11" t="str">
            <v>- FINISHED GOODS</v>
          </cell>
          <cell r="F11">
            <v>21437747.329999998</v>
          </cell>
          <cell r="H11">
            <v>66753141.32</v>
          </cell>
          <cell r="J11">
            <v>80197515</v>
          </cell>
          <cell r="L11">
            <v>0</v>
          </cell>
          <cell r="N11">
            <v>5026324.87</v>
          </cell>
          <cell r="O11">
            <v>0</v>
          </cell>
          <cell r="P11">
            <v>173414728.52000001</v>
          </cell>
        </row>
        <row r="12">
          <cell r="A12">
            <v>5</v>
          </cell>
          <cell r="B12" t="str">
            <v>PROFIT ON SALE OF ASSETS</v>
          </cell>
          <cell r="D12">
            <v>89980195.450000003</v>
          </cell>
          <cell r="F12">
            <v>196738.15</v>
          </cell>
          <cell r="P12">
            <v>90176933.600000009</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36337430.700000003</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73924393.340000004</v>
          </cell>
          <cell r="N18">
            <v>14819391.5</v>
          </cell>
          <cell r="O18">
            <v>0</v>
          </cell>
          <cell r="P18">
            <v>88743784.840000004</v>
          </cell>
        </row>
        <row r="19">
          <cell r="A19">
            <v>5715</v>
          </cell>
          <cell r="B19" t="str">
            <v>BULK DRUGS</v>
          </cell>
          <cell r="F19">
            <v>668778.35</v>
          </cell>
          <cell r="H19">
            <v>3706769</v>
          </cell>
          <cell r="O19">
            <v>0</v>
          </cell>
          <cell r="P19">
            <v>4375547.3499999996</v>
          </cell>
        </row>
        <row r="20">
          <cell r="A20">
            <v>5717</v>
          </cell>
          <cell r="B20" t="str">
            <v>EXCISE RECOVERED</v>
          </cell>
          <cell r="D20">
            <v>46284145.899999999</v>
          </cell>
          <cell r="H20">
            <v>1362298.58</v>
          </cell>
          <cell r="N20">
            <v>2867424</v>
          </cell>
          <cell r="O20">
            <v>0</v>
          </cell>
          <cell r="P20">
            <v>50513868.479999997</v>
          </cell>
        </row>
        <row r="21">
          <cell r="A21">
            <v>5721</v>
          </cell>
          <cell r="B21" t="str">
            <v>ACCUMED</v>
          </cell>
          <cell r="D21">
            <v>210418480.87</v>
          </cell>
          <cell r="G21">
            <v>869377.35</v>
          </cell>
          <cell r="O21">
            <v>869377.35</v>
          </cell>
          <cell r="P21">
            <v>210418480.87</v>
          </cell>
        </row>
        <row r="22">
          <cell r="A22">
            <v>5722</v>
          </cell>
          <cell r="B22" t="str">
            <v>SERTEC</v>
          </cell>
          <cell r="D22">
            <v>99662944.310000002</v>
          </cell>
          <cell r="O22">
            <v>0</v>
          </cell>
          <cell r="P22">
            <v>99662944.310000002</v>
          </cell>
        </row>
        <row r="23">
          <cell r="A23">
            <v>5723</v>
          </cell>
          <cell r="B23" t="str">
            <v>GENERIC</v>
          </cell>
          <cell r="D23">
            <v>4895617.5</v>
          </cell>
          <cell r="O23">
            <v>0</v>
          </cell>
          <cell r="P23">
            <v>4895617.5</v>
          </cell>
        </row>
        <row r="24">
          <cell r="A24">
            <v>5724</v>
          </cell>
          <cell r="B24" t="str">
            <v>EXPORTS</v>
          </cell>
          <cell r="D24">
            <v>9934942.4399999995</v>
          </cell>
          <cell r="O24">
            <v>0</v>
          </cell>
          <cell r="P24">
            <v>9934942.4399999995</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5757446.3399999999</v>
          </cell>
        </row>
        <row r="27">
          <cell r="A27">
            <v>5729</v>
          </cell>
          <cell r="B27" t="str">
            <v>TRADE DISCOUNT</v>
          </cell>
          <cell r="C27">
            <v>3359692.88</v>
          </cell>
          <cell r="O27">
            <v>3359692.88</v>
          </cell>
          <cell r="P27">
            <v>0</v>
          </cell>
        </row>
        <row r="28">
          <cell r="A28">
            <v>5731</v>
          </cell>
          <cell r="B28" t="str">
            <v>SALES-NET</v>
          </cell>
          <cell r="D28">
            <v>58395952.899999999</v>
          </cell>
          <cell r="O28">
            <v>0</v>
          </cell>
          <cell r="P28">
            <v>58395952.899999999</v>
          </cell>
        </row>
        <row r="29">
          <cell r="A29">
            <v>5732</v>
          </cell>
          <cell r="B29" t="str">
            <v>EXPORT - AFFILIATES ***</v>
          </cell>
          <cell r="D29">
            <v>18377093.780000001</v>
          </cell>
          <cell r="O29">
            <v>0</v>
          </cell>
          <cell r="P29">
            <v>18377093.780000001</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15364540.560000001</v>
          </cell>
          <cell r="O36">
            <v>0</v>
          </cell>
          <cell r="P36">
            <v>15364540.560000001</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79456.039999999994</v>
          </cell>
          <cell r="N44">
            <v>10612.29</v>
          </cell>
          <cell r="O44">
            <v>0</v>
          </cell>
          <cell r="P44">
            <v>239472.34</v>
          </cell>
        </row>
        <row r="45">
          <cell r="A45">
            <v>5925</v>
          </cell>
          <cell r="B45" t="str">
            <v>INT.ON OTH.LOAN</v>
          </cell>
          <cell r="D45">
            <v>884.78</v>
          </cell>
          <cell r="F45">
            <v>79.239999999999995</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:FROM U.T.I.</v>
          </cell>
          <cell r="O48">
            <v>0</v>
          </cell>
          <cell r="P48">
            <v>0</v>
          </cell>
        </row>
        <row r="49">
          <cell r="A49">
            <v>5932</v>
          </cell>
          <cell r="B49" t="str">
            <v>:FROM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8052551.6399999997</v>
          </cell>
          <cell r="H65">
            <v>295680</v>
          </cell>
          <cell r="J65">
            <v>334826</v>
          </cell>
          <cell r="N65">
            <v>5417688</v>
          </cell>
          <cell r="O65">
            <v>0</v>
          </cell>
          <cell r="P65">
            <v>14100745.640000001</v>
          </cell>
        </row>
        <row r="66">
          <cell r="A66">
            <v>5998</v>
          </cell>
          <cell r="B66" t="str">
            <v>LIABILITY NO LONGER REQUIRED</v>
          </cell>
          <cell r="O66">
            <v>0</v>
          </cell>
          <cell r="P66">
            <v>0</v>
          </cell>
        </row>
        <row r="67">
          <cell r="A67">
            <v>6111</v>
          </cell>
          <cell r="B67" t="str">
            <v>CHEMICALS</v>
          </cell>
          <cell r="E67">
            <v>41885629.359999999</v>
          </cell>
          <cell r="M67">
            <v>15350941.119999999</v>
          </cell>
          <cell r="O67">
            <v>57236570.479999997</v>
          </cell>
          <cell r="P67">
            <v>0</v>
          </cell>
        </row>
        <row r="68">
          <cell r="A68">
            <v>6112</v>
          </cell>
          <cell r="B68" t="str">
            <v>PHARMA</v>
          </cell>
          <cell r="G68">
            <v>87696902.430000007</v>
          </cell>
          <cell r="O68">
            <v>87696902.430000007</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16121106.470000001</v>
          </cell>
          <cell r="O71">
            <v>16121106.470000001</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39580185.299999997</v>
          </cell>
          <cell r="O76">
            <v>39580185.299999997</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650271.67000000004</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INCENTIVES</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7330730.4800000004</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5650374.5199999996</v>
          </cell>
          <cell r="E95">
            <v>1643540.23</v>
          </cell>
          <cell r="G95">
            <v>1350045.4</v>
          </cell>
          <cell r="I95">
            <v>262749.03000000003</v>
          </cell>
          <cell r="M95">
            <v>834914.48</v>
          </cell>
          <cell r="O95">
            <v>9741623.6600000001</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2525933.7000000002</v>
          </cell>
          <cell r="P97">
            <v>0</v>
          </cell>
        </row>
        <row r="98">
          <cell r="A98">
            <v>6444</v>
          </cell>
          <cell r="B98" t="str">
            <v>CONVEY.ALLOWANCE</v>
          </cell>
          <cell r="C98">
            <v>501762.4</v>
          </cell>
          <cell r="E98">
            <v>342704.28</v>
          </cell>
          <cell r="G98">
            <v>111432.3</v>
          </cell>
          <cell r="I98">
            <v>38254</v>
          </cell>
          <cell r="M98">
            <v>143350.12</v>
          </cell>
          <cell r="O98">
            <v>1137503.1000000001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F.P.F</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1066450.8600000001</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4664175.1500000004</v>
          </cell>
          <cell r="P115">
            <v>0</v>
          </cell>
        </row>
        <row r="116">
          <cell r="A116">
            <v>6613</v>
          </cell>
          <cell r="B116" t="str">
            <v>LAUNDRY</v>
          </cell>
          <cell r="C116">
            <v>6890</v>
          </cell>
          <cell r="E116">
            <v>88689.35</v>
          </cell>
          <cell r="G116">
            <v>191108</v>
          </cell>
          <cell r="I116">
            <v>2305</v>
          </cell>
          <cell r="M116">
            <v>13316</v>
          </cell>
          <cell r="O116">
            <v>302308.34999999998</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CENTRAL EXCISE</v>
          </cell>
          <cell r="E123">
            <v>14572385.6</v>
          </cell>
          <cell r="M123">
            <v>3606294</v>
          </cell>
          <cell r="O123">
            <v>18178679.600000001</v>
          </cell>
          <cell r="P123">
            <v>0</v>
          </cell>
        </row>
        <row r="124">
          <cell r="A124">
            <v>6712</v>
          </cell>
          <cell r="B124" t="str">
            <v>CENTRAL EXCISE</v>
          </cell>
          <cell r="G124">
            <v>47539765</v>
          </cell>
          <cell r="O124">
            <v>47539765</v>
          </cell>
          <cell r="P124">
            <v>0</v>
          </cell>
        </row>
        <row r="125">
          <cell r="A125">
            <v>6713</v>
          </cell>
          <cell r="B125" t="str">
            <v>CENTRAL EXCISE</v>
          </cell>
          <cell r="I125">
            <v>7456087</v>
          </cell>
          <cell r="O125">
            <v>7456087</v>
          </cell>
          <cell r="P125">
            <v>0</v>
          </cell>
        </row>
        <row r="126">
          <cell r="A126">
            <v>6752</v>
          </cell>
          <cell r="B126" t="str">
            <v>STATE EXCISE</v>
          </cell>
          <cell r="G126">
            <v>5238826</v>
          </cell>
          <cell r="O126">
            <v>5238826</v>
          </cell>
          <cell r="P126">
            <v>0</v>
          </cell>
        </row>
        <row r="127">
          <cell r="A127">
            <v>6811</v>
          </cell>
          <cell r="B127" t="str">
            <v>STORES CONSUMED</v>
          </cell>
          <cell r="E127">
            <v>2898943.38</v>
          </cell>
          <cell r="O127">
            <v>2898943.38</v>
          </cell>
          <cell r="P127">
            <v>0</v>
          </cell>
        </row>
        <row r="128">
          <cell r="A128">
            <v>6812</v>
          </cell>
          <cell r="B128" t="str">
            <v>STORES CONSUMED</v>
          </cell>
          <cell r="O128">
            <v>0</v>
          </cell>
          <cell r="P128">
            <v>0</v>
          </cell>
        </row>
        <row r="129">
          <cell r="A129">
            <v>6813</v>
          </cell>
          <cell r="B129" t="str">
            <v>INDIRECT MATERIALS</v>
          </cell>
          <cell r="G129">
            <v>2646831.59</v>
          </cell>
          <cell r="I129">
            <v>265173</v>
          </cell>
          <cell r="M129">
            <v>1325135.77</v>
          </cell>
          <cell r="O129">
            <v>4237140.3600000003</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77844.160000000003</v>
          </cell>
          <cell r="M134">
            <v>617000</v>
          </cell>
          <cell r="O134">
            <v>1538752.19</v>
          </cell>
          <cell r="P134">
            <v>0</v>
          </cell>
        </row>
        <row r="135">
          <cell r="A135">
            <v>6832</v>
          </cell>
          <cell r="B135" t="str">
            <v>FUEL</v>
          </cell>
          <cell r="E135">
            <v>1701601</v>
          </cell>
          <cell r="G135">
            <v>457336</v>
          </cell>
          <cell r="I135">
            <v>382562</v>
          </cell>
          <cell r="M135">
            <v>380740</v>
          </cell>
          <cell r="O135">
            <v>2922239</v>
          </cell>
          <cell r="P135">
            <v>0</v>
          </cell>
        </row>
        <row r="136">
          <cell r="A136">
            <v>6833</v>
          </cell>
          <cell r="B136" t="str">
            <v>POWER</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2503112.3199999998</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6255158.2599999998</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7179831.7000000002</v>
          </cell>
          <cell r="O168">
            <v>7179831.7000000002</v>
          </cell>
          <cell r="P168">
            <v>0</v>
          </cell>
        </row>
        <row r="169">
          <cell r="A169">
            <v>7131</v>
          </cell>
          <cell r="B169" t="str">
            <v>LITERATURE</v>
          </cell>
          <cell r="C169">
            <v>5335921.9000000004</v>
          </cell>
          <cell r="O169">
            <v>5335921.9000000004</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SALES PROMOTION</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FREIGHT</v>
          </cell>
          <cell r="C182">
            <v>5089140.2</v>
          </cell>
          <cell r="E182">
            <v>255010.5</v>
          </cell>
          <cell r="G182">
            <v>610024</v>
          </cell>
          <cell r="I182">
            <v>3613945</v>
          </cell>
          <cell r="M182">
            <v>420796.9</v>
          </cell>
          <cell r="O182">
            <v>9988916.5999999996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PACKING</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1183529.1000000001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165065.60000000001</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8044706.4199999999</v>
          </cell>
          <cell r="P197">
            <v>0</v>
          </cell>
        </row>
        <row r="198">
          <cell r="A198">
            <v>7234</v>
          </cell>
          <cell r="B198" t="str">
            <v>REPAIRS &amp; MAINT.</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2327081.5299999998</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153730.20000000001</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18282583.280000001</v>
          </cell>
          <cell r="E214">
            <v>461859</v>
          </cell>
          <cell r="G214">
            <v>323649.90000000002</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41907.629999999997</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FOREIGN TRAVEL</v>
          </cell>
          <cell r="C222">
            <v>351826</v>
          </cell>
          <cell r="O222">
            <v>351826</v>
          </cell>
          <cell r="P222">
            <v>0</v>
          </cell>
        </row>
        <row r="223">
          <cell r="A223">
            <v>7333</v>
          </cell>
          <cell r="B223" t="str">
            <v>FOREIGN TRAVEL</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2198840.8199999998</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POSTAGE</v>
          </cell>
          <cell r="C235">
            <v>1109664.1100000001</v>
          </cell>
          <cell r="E235">
            <v>48243</v>
          </cell>
          <cell r="G235">
            <v>6845</v>
          </cell>
          <cell r="I235">
            <v>1015</v>
          </cell>
          <cell r="M235">
            <v>2280.5</v>
          </cell>
          <cell r="O235">
            <v>1168047.6100000001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27811.599999999999</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6432345.8499999996</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5594163.9699999997</v>
          </cell>
          <cell r="P245">
            <v>0</v>
          </cell>
        </row>
        <row r="246">
          <cell r="A246">
            <v>7612</v>
          </cell>
          <cell r="B246" t="str">
            <v>PHOTOCOPY/ZEROX</v>
          </cell>
          <cell r="C246">
            <v>35167.449999999997</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34569450.259999998</v>
          </cell>
          <cell r="O254">
            <v>34569450.259999998</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6447986.2599999998</v>
          </cell>
          <cell r="O257">
            <v>0</v>
          </cell>
          <cell r="P257">
            <v>6447986.2599999998</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SUBSCRIPTION</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FURNITURE HIRE</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530292.18999999994</v>
          </cell>
          <cell r="P287">
            <v>0</v>
          </cell>
        </row>
        <row r="288">
          <cell r="A288">
            <v>7697</v>
          </cell>
          <cell r="B288" t="str">
            <v>DEFERRED EXP ON GDS AGREE</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31942685.719999999</v>
          </cell>
          <cell r="O292">
            <v>31942685.719999999</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8441582.0999999996</v>
          </cell>
          <cell r="O298">
            <v>8441582.0999999996</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154138.23999999999</v>
          </cell>
          <cell r="I308">
            <v>46182.12</v>
          </cell>
          <cell r="M308">
            <v>75157.06</v>
          </cell>
          <cell r="O308">
            <v>2034708.27</v>
          </cell>
          <cell r="P308">
            <v>0</v>
          </cell>
        </row>
        <row r="309">
          <cell r="A309">
            <v>7742</v>
          </cell>
          <cell r="B309" t="str">
            <v>BROKERAGE ON FD--TO SH.HLDRS</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DEPRECIATION</v>
          </cell>
          <cell r="M318">
            <v>12427</v>
          </cell>
          <cell r="O318">
            <v>12427</v>
          </cell>
          <cell r="P318">
            <v>0</v>
          </cell>
        </row>
        <row r="319">
          <cell r="A319">
            <v>7912</v>
          </cell>
          <cell r="B319" t="str">
            <v>DEPRECIATION-P&amp;M CORROS.</v>
          </cell>
          <cell r="E319">
            <v>2668387.52</v>
          </cell>
          <cell r="I319">
            <v>134572</v>
          </cell>
          <cell r="M319">
            <v>6889392</v>
          </cell>
          <cell r="O319">
            <v>9692351.5199999996</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DEPRECIATION</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77605.070000000007</v>
          </cell>
          <cell r="E333">
            <v>85055.97</v>
          </cell>
          <cell r="G333">
            <v>56877.120000000003</v>
          </cell>
          <cell r="I333">
            <v>12116</v>
          </cell>
          <cell r="M333">
            <v>31921</v>
          </cell>
          <cell r="O333">
            <v>263575.15999999997</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DEP LAND-LEASEHOLD</v>
          </cell>
          <cell r="O338">
            <v>0</v>
          </cell>
          <cell r="P338">
            <v>0</v>
          </cell>
        </row>
        <row r="339">
          <cell r="A339">
            <v>8119</v>
          </cell>
          <cell r="B339" t="str">
            <v>DEPRECIATION-OFF. EQUI.</v>
          </cell>
          <cell r="E339">
            <v>1690.84</v>
          </cell>
          <cell r="G339">
            <v>3109.89</v>
          </cell>
          <cell r="I339">
            <v>190</v>
          </cell>
          <cell r="O339">
            <v>4990.7299999999996</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PERLEDGER"/>
      <sheetName val="SEPT'2002- BILL WISE"/>
      <sheetName val="TEST"/>
      <sheetName val="AS PER LEDGER"/>
      <sheetName val="OCT'02"/>
      <sheetName val="P20"/>
      <sheetName val="SSOFrm"/>
      <sheetName val="CREDITORS-OC'02-CORP"/>
      <sheetName val="COST1_12FINAL"/>
      <sheetName val="Ref"/>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0"/>
      <sheetData sheetId="1"/>
      <sheetData sheetId="2">
        <row r="10">
          <cell r="F10">
            <v>2</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11"/>
  <sheetViews>
    <sheetView tabSelected="1" topLeftCell="A28" zoomScale="70" zoomScaleNormal="70" workbookViewId="0">
      <selection activeCell="D45" sqref="D45"/>
    </sheetView>
  </sheetViews>
  <sheetFormatPr defaultColWidth="0" defaultRowHeight="12.75" zeroHeight="1" x14ac:dyDescent="0.2"/>
  <cols>
    <col min="1" max="1" width="3.7109375" style="156" customWidth="1"/>
    <col min="2" max="2" width="6.5703125" style="156" customWidth="1"/>
    <col min="3" max="3" width="81.42578125" style="156" customWidth="1"/>
    <col min="4" max="4" width="16" style="156" customWidth="1"/>
    <col min="5" max="5" width="15.5703125" style="156" customWidth="1"/>
    <col min="6" max="6" width="17.5703125" style="156" customWidth="1"/>
    <col min="7" max="7" width="18.5703125" style="156" customWidth="1"/>
    <col min="8" max="8" width="17.28515625" style="156" customWidth="1"/>
    <col min="9" max="9" width="18.42578125" style="368" customWidth="1"/>
    <col min="10" max="10" width="1.42578125" style="153" customWidth="1"/>
    <col min="11" max="11" width="8.7109375" style="156" hidden="1" customWidth="1"/>
    <col min="12" max="12" width="67.42578125" style="156" hidden="1" customWidth="1"/>
    <col min="13" max="13" width="16" style="156" hidden="1" customWidth="1"/>
    <col min="14" max="14" width="18.85546875" style="156" hidden="1" customWidth="1"/>
    <col min="15" max="15" width="17.85546875" style="156" hidden="1" customWidth="1"/>
    <col min="16" max="17" width="15.7109375" style="156" hidden="1" customWidth="1"/>
    <col min="18" max="18" width="15.7109375" style="368" hidden="1" customWidth="1"/>
    <col min="19" max="20" width="9.140625" style="156" hidden="1" customWidth="1"/>
    <col min="21" max="21" width="15.28515625" style="156" hidden="1" customWidth="1"/>
    <col min="22" max="22" width="14.42578125" style="156" hidden="1" customWidth="1"/>
    <col min="23" max="23" width="12.85546875" style="156" hidden="1" customWidth="1"/>
    <col min="24" max="24" width="19.140625" style="156" hidden="1" customWidth="1"/>
    <col min="25" max="26" width="13.28515625" style="156" hidden="1" customWidth="1"/>
    <col min="27" max="27" width="10.5703125" style="156" hidden="1" customWidth="1"/>
    <col min="28" max="28" width="9.140625" style="156" hidden="1" customWidth="1"/>
    <col min="29" max="29" width="12" style="156" hidden="1" customWidth="1"/>
    <col min="30" max="31" width="11.5703125" style="156" hidden="1" customWidth="1"/>
    <col min="32" max="32" width="12" style="156" hidden="1" customWidth="1"/>
    <col min="33" max="34" width="9.140625" style="156" hidden="1" customWidth="1"/>
    <col min="35" max="37" width="13.140625" style="156" hidden="1" customWidth="1"/>
    <col min="38" max="40" width="14.85546875" style="156" hidden="1" customWidth="1"/>
    <col min="41" max="41" width="14.42578125" style="156" hidden="1" customWidth="1"/>
    <col min="42" max="257" width="9.140625" style="156" hidden="1" customWidth="1"/>
    <col min="258" max="16384" width="9" style="370" hidden="1"/>
  </cols>
  <sheetData>
    <row r="1" spans="2:49" x14ac:dyDescent="0.2">
      <c r="B1" s="151"/>
      <c r="C1" s="151"/>
      <c r="D1" s="151"/>
      <c r="E1" s="151"/>
      <c r="F1" s="151"/>
      <c r="G1" s="151"/>
      <c r="H1" s="151"/>
      <c r="I1" s="152"/>
      <c r="K1" s="154"/>
      <c r="L1" s="154"/>
      <c r="M1" s="154"/>
      <c r="N1" s="154"/>
      <c r="O1" s="154"/>
      <c r="P1" s="154"/>
      <c r="Q1" s="154"/>
      <c r="R1" s="155"/>
    </row>
    <row r="2" spans="2:49" ht="18.75" x14ac:dyDescent="0.3">
      <c r="B2" s="157" t="s">
        <v>0</v>
      </c>
      <c r="C2" s="158"/>
      <c r="D2" s="159"/>
      <c r="E2" s="159"/>
      <c r="F2" s="159"/>
      <c r="G2" s="159"/>
      <c r="H2" s="159"/>
      <c r="I2" s="160"/>
      <c r="J2" s="161"/>
      <c r="K2" s="162"/>
      <c r="L2" s="163"/>
      <c r="M2" s="164"/>
      <c r="N2" s="164"/>
      <c r="O2" s="164"/>
      <c r="P2" s="164"/>
      <c r="Q2" s="164"/>
      <c r="R2" s="165"/>
    </row>
    <row r="3" spans="2:49" ht="18" customHeight="1" x14ac:dyDescent="0.3">
      <c r="B3" s="166" t="s">
        <v>1</v>
      </c>
      <c r="C3" s="161"/>
      <c r="D3" s="167"/>
      <c r="E3" s="167"/>
      <c r="F3" s="167"/>
      <c r="G3" s="167"/>
      <c r="H3" s="167"/>
      <c r="I3" s="168"/>
      <c r="J3" s="161"/>
      <c r="K3" s="169"/>
      <c r="L3" s="170"/>
      <c r="M3" s="171"/>
      <c r="N3" s="171"/>
      <c r="O3" s="171"/>
      <c r="P3" s="171"/>
      <c r="Q3" s="171"/>
      <c r="R3" s="172"/>
    </row>
    <row r="4" spans="2:49" ht="15.75" customHeight="1" x14ac:dyDescent="0.25">
      <c r="B4" s="173" t="s">
        <v>2</v>
      </c>
      <c r="C4" s="174"/>
      <c r="D4" s="167"/>
      <c r="E4" s="167"/>
      <c r="F4" s="167"/>
      <c r="G4" s="167"/>
      <c r="H4" s="167"/>
      <c r="I4" s="168"/>
      <c r="J4" s="174"/>
      <c r="K4" s="169"/>
      <c r="L4" s="175"/>
      <c r="M4" s="176"/>
      <c r="N4" s="176"/>
      <c r="O4" s="176"/>
      <c r="P4" s="176"/>
      <c r="Q4" s="176"/>
      <c r="R4" s="177"/>
    </row>
    <row r="5" spans="2:49" ht="12.75" customHeight="1" x14ac:dyDescent="0.2">
      <c r="B5" s="178"/>
      <c r="C5" s="169"/>
      <c r="D5" s="169"/>
      <c r="E5" s="169"/>
      <c r="F5" s="169"/>
      <c r="G5" s="169"/>
      <c r="H5" s="169"/>
      <c r="I5" s="168"/>
      <c r="J5" s="167"/>
      <c r="K5" s="169"/>
      <c r="L5" s="178"/>
      <c r="M5" s="169"/>
      <c r="N5" s="169"/>
      <c r="O5" s="169"/>
      <c r="P5" s="169"/>
      <c r="Q5" s="169"/>
      <c r="R5" s="168"/>
    </row>
    <row r="6" spans="2:49" ht="15.75" customHeight="1" x14ac:dyDescent="0.25">
      <c r="B6" s="179" t="s">
        <v>3</v>
      </c>
      <c r="C6" s="180"/>
      <c r="D6" s="167"/>
      <c r="E6" s="167"/>
      <c r="F6" s="167"/>
      <c r="G6" s="167"/>
      <c r="H6" s="167"/>
      <c r="I6" s="168"/>
      <c r="J6" s="180"/>
      <c r="K6" s="169"/>
      <c r="L6" s="173" t="s">
        <v>4</v>
      </c>
      <c r="M6" s="174"/>
      <c r="N6" s="174"/>
      <c r="O6" s="174"/>
      <c r="P6" s="174"/>
      <c r="Q6" s="174"/>
      <c r="R6" s="181"/>
    </row>
    <row r="7" spans="2:49" ht="12.75" customHeight="1" x14ac:dyDescent="0.2">
      <c r="B7" s="178"/>
      <c r="C7" s="169"/>
      <c r="D7" s="169"/>
      <c r="E7" s="169"/>
      <c r="F7" s="169"/>
      <c r="G7" s="169"/>
      <c r="H7" s="169"/>
      <c r="I7" s="168"/>
      <c r="J7" s="167"/>
      <c r="K7" s="169"/>
      <c r="L7" s="178"/>
      <c r="M7" s="169"/>
      <c r="N7" s="169"/>
      <c r="O7" s="169"/>
      <c r="P7" s="169"/>
      <c r="Q7" s="169"/>
      <c r="R7" s="168"/>
    </row>
    <row r="8" spans="2:49" ht="19.5" customHeight="1" x14ac:dyDescent="0.2">
      <c r="B8" s="182"/>
      <c r="C8" s="183"/>
      <c r="D8" s="183"/>
      <c r="E8" s="183"/>
      <c r="F8" s="183"/>
      <c r="G8" s="183"/>
      <c r="H8" s="183"/>
      <c r="I8" s="184" t="s">
        <v>5</v>
      </c>
      <c r="J8" s="185"/>
      <c r="K8" s="169"/>
      <c r="L8" s="178"/>
      <c r="M8" s="169"/>
      <c r="N8" s="169"/>
      <c r="O8" s="169"/>
      <c r="P8" s="169"/>
      <c r="Q8" s="169"/>
      <c r="R8" s="168" t="s">
        <v>6</v>
      </c>
    </row>
    <row r="9" spans="2:49" ht="29.25" customHeight="1" x14ac:dyDescent="0.2">
      <c r="B9" s="543" t="s">
        <v>7</v>
      </c>
      <c r="C9" s="545" t="s">
        <v>8</v>
      </c>
      <c r="D9" s="547" t="s">
        <v>9</v>
      </c>
      <c r="E9" s="549" t="s">
        <v>10</v>
      </c>
      <c r="F9" s="549" t="s">
        <v>11</v>
      </c>
      <c r="G9" s="553" t="s">
        <v>12</v>
      </c>
      <c r="H9" s="533" t="s">
        <v>13</v>
      </c>
      <c r="I9" s="186" t="s">
        <v>14</v>
      </c>
      <c r="J9" s="187"/>
      <c r="K9" s="535" t="s">
        <v>7</v>
      </c>
      <c r="L9" s="537" t="s">
        <v>8</v>
      </c>
      <c r="M9" s="539" t="s">
        <v>9</v>
      </c>
      <c r="N9" s="541" t="s">
        <v>10</v>
      </c>
      <c r="O9" s="541" t="s">
        <v>15</v>
      </c>
      <c r="P9" s="552" t="s">
        <v>12</v>
      </c>
      <c r="Q9" s="526" t="s">
        <v>13</v>
      </c>
      <c r="R9" s="186" t="s">
        <v>14</v>
      </c>
    </row>
    <row r="10" spans="2:49" s="191" customFormat="1" ht="29.25" customHeight="1" x14ac:dyDescent="0.2">
      <c r="B10" s="544"/>
      <c r="C10" s="546"/>
      <c r="D10" s="548"/>
      <c r="E10" s="550"/>
      <c r="F10" s="550"/>
      <c r="G10" s="553"/>
      <c r="H10" s="534"/>
      <c r="I10" s="188" t="s">
        <v>16</v>
      </c>
      <c r="J10" s="189"/>
      <c r="K10" s="536"/>
      <c r="L10" s="538"/>
      <c r="M10" s="540"/>
      <c r="N10" s="542"/>
      <c r="O10" s="542"/>
      <c r="P10" s="552"/>
      <c r="Q10" s="527"/>
      <c r="R10" s="190" t="s">
        <v>16</v>
      </c>
      <c r="W10" s="192"/>
    </row>
    <row r="11" spans="2:49" ht="15.75" x14ac:dyDescent="0.2">
      <c r="B11" s="193"/>
      <c r="C11" s="194"/>
      <c r="D11" s="195" t="s">
        <v>17</v>
      </c>
      <c r="E11" s="196" t="s">
        <v>17</v>
      </c>
      <c r="F11" s="196" t="s">
        <v>17</v>
      </c>
      <c r="G11" s="197" t="s">
        <v>17</v>
      </c>
      <c r="H11" s="198" t="s">
        <v>17</v>
      </c>
      <c r="I11" s="197" t="s">
        <v>18</v>
      </c>
      <c r="J11" s="199"/>
      <c r="K11" s="200"/>
      <c r="L11" s="201"/>
      <c r="M11" s="195" t="s">
        <v>17</v>
      </c>
      <c r="N11" s="196" t="s">
        <v>17</v>
      </c>
      <c r="O11" s="196" t="s">
        <v>17</v>
      </c>
      <c r="P11" s="197" t="s">
        <v>17</v>
      </c>
      <c r="Q11" s="198" t="s">
        <v>17</v>
      </c>
      <c r="R11" s="197" t="s">
        <v>18</v>
      </c>
    </row>
    <row r="12" spans="2:49" ht="15.75" x14ac:dyDescent="0.25">
      <c r="B12" s="202">
        <v>1</v>
      </c>
      <c r="C12" s="203" t="s">
        <v>19</v>
      </c>
      <c r="D12" s="159"/>
      <c r="E12" s="159"/>
      <c r="F12" s="159"/>
      <c r="G12" s="159"/>
      <c r="H12" s="204"/>
      <c r="I12" s="205"/>
      <c r="J12" s="206"/>
      <c r="K12" s="169"/>
      <c r="L12" s="178"/>
      <c r="M12" s="169"/>
      <c r="N12" s="169"/>
      <c r="O12" s="169"/>
      <c r="P12" s="167"/>
      <c r="Q12" s="207"/>
      <c r="R12" s="208"/>
    </row>
    <row r="13" spans="2:49" ht="15.75" x14ac:dyDescent="0.25">
      <c r="B13" s="209"/>
      <c r="C13" s="210" t="s">
        <v>20</v>
      </c>
      <c r="D13" s="211">
        <f>G13-E13</f>
        <v>1322.9499999999998</v>
      </c>
      <c r="E13" s="210">
        <v>1021.04</v>
      </c>
      <c r="F13" s="212">
        <v>2189.4737946999999</v>
      </c>
      <c r="G13" s="213">
        <f>ROUND(SUM('[12]P&amp;L'!C7:C11)/100000,2)</f>
        <v>2343.9899999999998</v>
      </c>
      <c r="H13" s="214">
        <v>4498.2891158000002</v>
      </c>
      <c r="I13" s="215">
        <v>9429.6299999999992</v>
      </c>
      <c r="J13" s="216"/>
      <c r="K13" s="217">
        <v>1</v>
      </c>
      <c r="L13" s="218" t="s">
        <v>21</v>
      </c>
      <c r="M13" s="219"/>
      <c r="N13" s="219"/>
      <c r="O13" s="219"/>
      <c r="P13" s="219"/>
      <c r="Q13" s="220"/>
      <c r="R13" s="221"/>
      <c r="S13" s="222"/>
      <c r="T13" s="222"/>
      <c r="U13" s="222"/>
      <c r="V13" s="222"/>
      <c r="W13" s="222"/>
      <c r="X13" s="222"/>
      <c r="Y13" s="222"/>
      <c r="Z13" s="222"/>
      <c r="AA13" s="222"/>
      <c r="AB13" s="223"/>
      <c r="AC13" s="223"/>
      <c r="AD13" s="223"/>
      <c r="AE13" s="223"/>
      <c r="AF13" s="223"/>
      <c r="AG13" s="224"/>
      <c r="AH13" s="224"/>
      <c r="AI13" s="222"/>
      <c r="AJ13" s="222"/>
      <c r="AK13" s="222"/>
      <c r="AL13" s="222"/>
      <c r="AM13" s="222"/>
      <c r="AN13" s="222"/>
      <c r="AO13" s="222"/>
      <c r="AQ13" s="222"/>
      <c r="AR13" s="222"/>
      <c r="AS13" s="222"/>
      <c r="AT13" s="222"/>
      <c r="AU13" s="222"/>
      <c r="AV13" s="222"/>
    </row>
    <row r="14" spans="2:49" ht="15.75" x14ac:dyDescent="0.25">
      <c r="B14" s="209"/>
      <c r="C14" s="210" t="s">
        <v>22</v>
      </c>
      <c r="D14" s="211">
        <f>G14-E14</f>
        <v>238.32999999999998</v>
      </c>
      <c r="E14" s="210">
        <v>302.20999999999998</v>
      </c>
      <c r="F14" s="212">
        <v>205.48094168419348</v>
      </c>
      <c r="G14" s="213">
        <f>ROUND(SUM('[12]P&amp;L'!C12:C13)/10^5,2)</f>
        <v>540.54</v>
      </c>
      <c r="H14" s="214">
        <v>395.20931168419344</v>
      </c>
      <c r="I14" s="215">
        <v>970.12</v>
      </c>
      <c r="J14" s="216"/>
      <c r="K14" s="225"/>
      <c r="L14" s="226" t="s">
        <v>23</v>
      </c>
      <c r="M14" s="220">
        <f>P14-N14</f>
        <v>163.76653000000002</v>
      </c>
      <c r="N14" s="220">
        <v>2.8699699999999999</v>
      </c>
      <c r="O14" s="220">
        <v>1388.8529388999998</v>
      </c>
      <c r="P14" s="219">
        <f>'[12]P&amp;L Chart'!S41</f>
        <v>166.63650000000001</v>
      </c>
      <c r="Q14" s="220">
        <v>3064.5865899999999</v>
      </c>
      <c r="R14" s="221">
        <v>6698.36</v>
      </c>
      <c r="S14" s="222"/>
      <c r="T14" s="222"/>
      <c r="U14" s="222"/>
      <c r="V14" s="222"/>
      <c r="W14" s="222"/>
      <c r="X14" s="222"/>
      <c r="Y14" s="222"/>
      <c r="Z14" s="222"/>
      <c r="AA14" s="222"/>
      <c r="AB14" s="223"/>
      <c r="AC14" s="223"/>
      <c r="AD14" s="223"/>
      <c r="AE14" s="223"/>
      <c r="AF14" s="223"/>
      <c r="AG14" s="223"/>
      <c r="AH14" s="223"/>
      <c r="AI14" s="222"/>
      <c r="AJ14" s="222"/>
      <c r="AK14" s="222"/>
      <c r="AL14" s="222"/>
      <c r="AM14" s="222"/>
      <c r="AN14" s="222"/>
      <c r="AO14" s="222"/>
      <c r="AQ14" s="222"/>
      <c r="AR14" s="222"/>
      <c r="AS14" s="222"/>
      <c r="AT14" s="222"/>
      <c r="AU14" s="222"/>
      <c r="AV14" s="222"/>
      <c r="AW14" s="222"/>
    </row>
    <row r="15" spans="2:49" ht="15.75" x14ac:dyDescent="0.25">
      <c r="B15" s="209"/>
      <c r="C15" s="227" t="s">
        <v>24</v>
      </c>
      <c r="D15" s="228">
        <f>SUM(D13:D14)</f>
        <v>1561.2799999999997</v>
      </c>
      <c r="E15" s="229">
        <f>SUM(E13:E14)</f>
        <v>1323.25</v>
      </c>
      <c r="F15" s="230">
        <f>SUM(F13:F14)</f>
        <v>2394.9547363841934</v>
      </c>
      <c r="G15" s="228">
        <f>SUM(G13:G14)</f>
        <v>2884.5299999999997</v>
      </c>
      <c r="H15" s="229">
        <f>SUM(H13:H14)</f>
        <v>4893.4984274841936</v>
      </c>
      <c r="I15" s="231">
        <f>+I13+I14</f>
        <v>10399.75</v>
      </c>
      <c r="J15" s="232"/>
      <c r="K15" s="225"/>
      <c r="L15" s="226" t="s">
        <v>25</v>
      </c>
      <c r="M15" s="220">
        <f>P15-N15</f>
        <v>9.0599999999999987</v>
      </c>
      <c r="N15" s="220">
        <v>10.0745</v>
      </c>
      <c r="O15" s="220">
        <v>9.5</v>
      </c>
      <c r="P15" s="219">
        <f>'[12]P&amp;L Chart'!T41</f>
        <v>19.134499999999999</v>
      </c>
      <c r="Q15" s="220">
        <v>14.53</v>
      </c>
      <c r="R15" s="221">
        <v>30.65</v>
      </c>
      <c r="S15" s="233"/>
      <c r="T15" s="233"/>
      <c r="U15" s="233"/>
      <c r="V15" s="234"/>
      <c r="W15" s="234"/>
      <c r="X15" s="234"/>
      <c r="Y15" s="234"/>
      <c r="Z15" s="234"/>
      <c r="AA15" s="222"/>
      <c r="AB15" s="223"/>
      <c r="AC15" s="223"/>
      <c r="AD15" s="223"/>
      <c r="AE15" s="223"/>
      <c r="AF15" s="223"/>
      <c r="AG15" s="223"/>
      <c r="AH15" s="223"/>
      <c r="AI15" s="222"/>
      <c r="AJ15" s="222"/>
      <c r="AK15" s="222"/>
      <c r="AL15" s="222"/>
      <c r="AM15" s="222"/>
      <c r="AN15" s="222"/>
      <c r="AO15" s="222"/>
      <c r="AQ15" s="222"/>
      <c r="AR15" s="222"/>
      <c r="AS15" s="222"/>
      <c r="AT15" s="222"/>
      <c r="AU15" s="222"/>
      <c r="AV15" s="222"/>
      <c r="AW15" s="222"/>
    </row>
    <row r="16" spans="2:49" ht="15.75" x14ac:dyDescent="0.25">
      <c r="B16" s="175">
        <v>2</v>
      </c>
      <c r="C16" s="180" t="s">
        <v>26</v>
      </c>
      <c r="D16" s="180"/>
      <c r="E16" s="210"/>
      <c r="F16" s="212"/>
      <c r="G16" s="235"/>
      <c r="H16" s="236"/>
      <c r="I16" s="231"/>
      <c r="J16" s="232"/>
      <c r="K16" s="225"/>
      <c r="L16" s="226" t="s">
        <v>27</v>
      </c>
      <c r="M16" s="220">
        <f>P16-N16</f>
        <v>1201.6810917750004</v>
      </c>
      <c r="N16" s="220">
        <v>1113.8446425249999</v>
      </c>
      <c r="O16" s="220">
        <v>811.40758579999999</v>
      </c>
      <c r="P16" s="219">
        <f>'[12]P&amp;L Chart'!V41</f>
        <v>2315.5257343000003</v>
      </c>
      <c r="Q16" s="220">
        <v>1443.1850858</v>
      </c>
      <c r="R16" s="221">
        <v>2958.79</v>
      </c>
      <c r="S16" s="222"/>
      <c r="T16" s="222"/>
      <c r="U16" s="222"/>
      <c r="V16" s="222"/>
      <c r="W16" s="222"/>
      <c r="X16" s="222"/>
      <c r="Y16" s="222"/>
      <c r="Z16" s="222"/>
      <c r="AA16" s="223"/>
      <c r="AB16" s="223"/>
      <c r="AC16" s="223"/>
      <c r="AD16" s="223"/>
      <c r="AE16" s="223"/>
      <c r="AF16" s="223"/>
      <c r="AG16" s="223"/>
      <c r="AH16" s="223"/>
      <c r="AI16" s="222"/>
      <c r="AJ16" s="222"/>
      <c r="AK16" s="222"/>
      <c r="AL16" s="222"/>
      <c r="AM16" s="222"/>
      <c r="AN16" s="222"/>
      <c r="AO16" s="222"/>
      <c r="AQ16" s="222"/>
      <c r="AR16" s="222"/>
      <c r="AS16" s="222"/>
      <c r="AT16" s="222"/>
      <c r="AU16" s="222"/>
      <c r="AV16" s="222"/>
      <c r="AW16" s="222"/>
    </row>
    <row r="17" spans="1:48" ht="15.75" x14ac:dyDescent="0.25">
      <c r="B17" s="175"/>
      <c r="C17" s="210" t="s">
        <v>28</v>
      </c>
      <c r="D17" s="211">
        <f t="shared" ref="D17:D24" si="0">G17-E17</f>
        <v>1.5334300000000001</v>
      </c>
      <c r="E17" s="212">
        <v>-4</v>
      </c>
      <c r="F17" s="212">
        <v>-14.281889999999999</v>
      </c>
      <c r="G17" s="235">
        <f>-'[12]BS Chart'!R49/100000</f>
        <v>-2.4665699999999999</v>
      </c>
      <c r="H17" s="236">
        <v>-14.22289</v>
      </c>
      <c r="I17" s="231">
        <v>-11.41</v>
      </c>
      <c r="J17" s="232"/>
      <c r="K17" s="225"/>
      <c r="L17" s="226" t="s">
        <v>29</v>
      </c>
      <c r="M17" s="220">
        <f>P17-N17</f>
        <v>186.78176000000005</v>
      </c>
      <c r="N17" s="220">
        <v>196.46838982015046</v>
      </c>
      <c r="O17" s="237">
        <v>185.20421168419344</v>
      </c>
      <c r="P17" s="219">
        <f>'[12]P&amp;L Chart'!W41+0.01</f>
        <v>383.25014982015051</v>
      </c>
      <c r="Q17" s="220">
        <v>371.18675168419344</v>
      </c>
      <c r="R17" s="221">
        <v>714.58</v>
      </c>
      <c r="S17" s="222"/>
      <c r="T17" s="222"/>
      <c r="U17" s="222"/>
      <c r="V17" s="222"/>
      <c r="W17" s="222"/>
      <c r="X17" s="222"/>
      <c r="Y17" s="222"/>
      <c r="Z17" s="222"/>
      <c r="AA17" s="222"/>
      <c r="AB17" s="223"/>
      <c r="AC17" s="223"/>
      <c r="AD17" s="223"/>
      <c r="AE17" s="223"/>
      <c r="AF17" s="223"/>
      <c r="AG17" s="223"/>
      <c r="AH17" s="223"/>
      <c r="AI17" s="222"/>
      <c r="AJ17" s="222"/>
      <c r="AK17" s="222"/>
      <c r="AL17" s="222"/>
      <c r="AM17" s="222"/>
      <c r="AN17" s="222"/>
      <c r="AO17" s="222"/>
      <c r="AQ17" s="222"/>
      <c r="AR17" s="222"/>
      <c r="AS17" s="222"/>
      <c r="AT17" s="222"/>
      <c r="AU17" s="222"/>
      <c r="AV17" s="222"/>
    </row>
    <row r="18" spans="1:48" ht="15.75" x14ac:dyDescent="0.25">
      <c r="B18" s="209"/>
      <c r="C18" s="210" t="s">
        <v>30</v>
      </c>
      <c r="D18" s="211">
        <f t="shared" si="0"/>
        <v>84.96656999999999</v>
      </c>
      <c r="E18" s="212">
        <v>78.88</v>
      </c>
      <c r="F18" s="212">
        <v>71.466495999999992</v>
      </c>
      <c r="G18" s="213">
        <f>ROUND(('[12]P&amp;L'!C23)/10^5,2)-G17</f>
        <v>163.84656999999999</v>
      </c>
      <c r="H18" s="214">
        <v>127.70427599999999</v>
      </c>
      <c r="I18" s="215">
        <v>242.57999999999998</v>
      </c>
      <c r="J18" s="216"/>
      <c r="K18" s="225"/>
      <c r="L18" s="226" t="s">
        <v>31</v>
      </c>
      <c r="M18" s="219">
        <f>SUM(M14:M17)</f>
        <v>1561.2893817750005</v>
      </c>
      <c r="N18" s="220">
        <v>1323.2475023451502</v>
      </c>
      <c r="O18" s="220">
        <v>2394.9547363841934</v>
      </c>
      <c r="P18" s="219">
        <f>SUM(P14:P17)-0.01</f>
        <v>2884.5368841201507</v>
      </c>
      <c r="Q18" s="220">
        <v>4893.4984274841936</v>
      </c>
      <c r="R18" s="221">
        <f>SUM(R14:R17)</f>
        <v>10402.379999999999</v>
      </c>
      <c r="S18" s="222"/>
      <c r="T18" s="222"/>
      <c r="U18" s="222"/>
      <c r="V18" s="222"/>
      <c r="W18" s="222"/>
      <c r="X18" s="222"/>
      <c r="Y18" s="222"/>
      <c r="Z18" s="222"/>
      <c r="AA18" s="222"/>
      <c r="AB18" s="223"/>
      <c r="AC18" s="223"/>
      <c r="AD18" s="223"/>
      <c r="AE18" s="223"/>
      <c r="AF18" s="223"/>
      <c r="AG18" s="223"/>
      <c r="AH18" s="223"/>
      <c r="AI18" s="222"/>
      <c r="AJ18" s="222"/>
      <c r="AK18" s="222"/>
      <c r="AL18" s="222"/>
      <c r="AM18" s="222"/>
      <c r="AN18" s="222"/>
      <c r="AO18" s="222"/>
      <c r="AQ18" s="222"/>
      <c r="AR18" s="222"/>
      <c r="AS18" s="222"/>
      <c r="AT18" s="222"/>
      <c r="AU18" s="222"/>
      <c r="AV18" s="222"/>
    </row>
    <row r="19" spans="1:48" ht="15.75" x14ac:dyDescent="0.25">
      <c r="B19" s="238"/>
      <c r="C19" s="210" t="s">
        <v>32</v>
      </c>
      <c r="D19" s="211">
        <f t="shared" si="0"/>
        <v>395.56000000000006</v>
      </c>
      <c r="E19" s="212">
        <v>353.4</v>
      </c>
      <c r="F19" s="212">
        <v>574.07576205722512</v>
      </c>
      <c r="G19" s="239">
        <f>ROUND(('[12]P&amp;L'!C20+'[12]P&amp;L'!C21+'[12]P&amp;L'!C22+'[12]P&amp;L'!C24)/100000,2)</f>
        <v>748.96</v>
      </c>
      <c r="H19" s="236">
        <v>2878.3905185649396</v>
      </c>
      <c r="I19" s="231">
        <v>3340.08</v>
      </c>
      <c r="J19" s="232"/>
      <c r="K19" s="225"/>
      <c r="L19" s="226" t="s">
        <v>33</v>
      </c>
      <c r="M19" s="220"/>
      <c r="N19" s="220">
        <v>0</v>
      </c>
      <c r="O19" s="220">
        <v>0</v>
      </c>
      <c r="P19" s="219">
        <v>0</v>
      </c>
      <c r="Q19" s="220">
        <v>0</v>
      </c>
      <c r="R19" s="221">
        <v>2.63</v>
      </c>
      <c r="S19" s="222"/>
      <c r="T19" s="222"/>
      <c r="U19" s="222"/>
      <c r="V19" s="222"/>
      <c r="W19" s="222"/>
      <c r="X19" s="222"/>
      <c r="Y19" s="222"/>
      <c r="Z19" s="222"/>
      <c r="AA19" s="222"/>
      <c r="AB19" s="223"/>
      <c r="AC19" s="223"/>
      <c r="AD19" s="223"/>
      <c r="AE19" s="223"/>
      <c r="AF19" s="223"/>
      <c r="AG19" s="223"/>
      <c r="AH19" s="223"/>
      <c r="AI19" s="240"/>
      <c r="AJ19" s="240"/>
      <c r="AK19" s="240"/>
      <c r="AL19" s="240"/>
      <c r="AM19" s="240"/>
      <c r="AN19" s="240"/>
      <c r="AO19" s="240"/>
      <c r="AQ19" s="222"/>
      <c r="AR19" s="222"/>
      <c r="AS19" s="222"/>
      <c r="AT19" s="222"/>
      <c r="AU19" s="222"/>
      <c r="AV19" s="222"/>
    </row>
    <row r="20" spans="1:48" ht="15.75" x14ac:dyDescent="0.25">
      <c r="B20" s="238"/>
      <c r="C20" s="210" t="s">
        <v>34</v>
      </c>
      <c r="D20" s="211">
        <f t="shared" si="0"/>
        <v>89.96</v>
      </c>
      <c r="E20" s="212">
        <v>88.23</v>
      </c>
      <c r="F20" s="212">
        <v>1.7432550486224099</v>
      </c>
      <c r="G20" s="239">
        <f>ROUND(('[12]P&amp;L'!C25+'[12]P&amp;L'!C26)/100000,2)</f>
        <v>178.19</v>
      </c>
      <c r="H20" s="236">
        <v>43.542315048622413</v>
      </c>
      <c r="I20" s="231">
        <v>1115.8</v>
      </c>
      <c r="J20" s="232"/>
      <c r="K20" s="241"/>
      <c r="L20" s="226" t="s">
        <v>35</v>
      </c>
      <c r="M20" s="219">
        <f>M18-M19</f>
        <v>1561.2893817750005</v>
      </c>
      <c r="N20" s="220">
        <v>1323.2475023451502</v>
      </c>
      <c r="O20" s="220">
        <v>2394.9547363841934</v>
      </c>
      <c r="P20" s="219">
        <f>P18-P19</f>
        <v>2884.5368841201507</v>
      </c>
      <c r="Q20" s="220">
        <v>4893.4984274841936</v>
      </c>
      <c r="R20" s="221">
        <f>R18-R19</f>
        <v>10399.75</v>
      </c>
      <c r="S20" s="222"/>
      <c r="T20" s="222"/>
      <c r="U20" s="222"/>
      <c r="V20" s="222"/>
      <c r="W20" s="222"/>
      <c r="X20" s="222"/>
      <c r="Y20" s="222"/>
      <c r="Z20" s="222"/>
      <c r="AA20" s="222"/>
      <c r="AB20" s="223"/>
      <c r="AC20" s="223"/>
      <c r="AD20" s="223"/>
      <c r="AE20" s="223"/>
      <c r="AF20" s="223"/>
      <c r="AG20" s="223"/>
      <c r="AH20" s="223"/>
      <c r="AI20" s="223"/>
      <c r="AJ20" s="223"/>
    </row>
    <row r="21" spans="1:48" ht="15.75" x14ac:dyDescent="0.25">
      <c r="B21" s="238"/>
      <c r="C21" s="210" t="s">
        <v>36</v>
      </c>
      <c r="D21" s="211">
        <f t="shared" si="0"/>
        <v>212.01999999999998</v>
      </c>
      <c r="E21" s="212">
        <v>217.57</v>
      </c>
      <c r="F21" s="212">
        <v>153.68067125040275</v>
      </c>
      <c r="G21" s="239">
        <f>ROUND('[12]P&amp;L'!C29/100000,2)</f>
        <v>429.59</v>
      </c>
      <c r="H21" s="236">
        <v>280.21156925040276</v>
      </c>
      <c r="I21" s="231">
        <v>701</v>
      </c>
      <c r="J21" s="232"/>
      <c r="K21" s="225"/>
      <c r="L21" s="242"/>
      <c r="M21" s="243"/>
      <c r="N21" s="243"/>
      <c r="O21" s="243"/>
      <c r="P21" s="219"/>
      <c r="Q21" s="220"/>
      <c r="R21" s="221"/>
      <c r="S21" s="222"/>
      <c r="T21" s="222"/>
      <c r="U21" s="222">
        <f>G15-P20</f>
        <v>-6.8841201509712846E-3</v>
      </c>
      <c r="V21" s="222">
        <f>H15-Q20</f>
        <v>0</v>
      </c>
      <c r="W21" s="222" t="e">
        <f>#REF!-#REF!</f>
        <v>#REF!</v>
      </c>
      <c r="X21" s="222">
        <f>I15-R20</f>
        <v>0</v>
      </c>
      <c r="Y21" s="222">
        <f>K15-S21</f>
        <v>0</v>
      </c>
      <c r="Z21" s="222"/>
      <c r="AA21" s="222"/>
      <c r="AB21" s="223"/>
      <c r="AC21" s="223"/>
      <c r="AD21" s="223"/>
      <c r="AE21" s="223"/>
      <c r="AF21" s="223"/>
      <c r="AG21" s="223"/>
      <c r="AH21" s="223"/>
      <c r="AI21" s="223"/>
      <c r="AJ21" s="223"/>
    </row>
    <row r="22" spans="1:48" ht="15.75" x14ac:dyDescent="0.25">
      <c r="B22" s="238"/>
      <c r="C22" s="210" t="s">
        <v>37</v>
      </c>
      <c r="D22" s="211">
        <f t="shared" si="0"/>
        <v>0</v>
      </c>
      <c r="E22" s="212">
        <v>44.62</v>
      </c>
      <c r="F22" s="212">
        <v>925.78052330000014</v>
      </c>
      <c r="G22" s="213">
        <f>ROUND(('[12]P&amp;L'!C31)/10^5,2)</f>
        <v>44.62</v>
      </c>
      <c r="H22" s="214">
        <v>2875.8764219</v>
      </c>
      <c r="I22" s="215">
        <v>2903.91</v>
      </c>
      <c r="J22" s="216"/>
      <c r="K22" s="244"/>
      <c r="L22" s="242"/>
      <c r="M22" s="243"/>
      <c r="N22" s="243"/>
      <c r="O22" s="243"/>
      <c r="P22" s="219"/>
      <c r="Q22" s="220"/>
      <c r="R22" s="221"/>
      <c r="S22" s="222"/>
      <c r="T22" s="222"/>
      <c r="U22" s="222"/>
      <c r="V22" s="222"/>
      <c r="W22" s="222"/>
      <c r="X22" s="222"/>
      <c r="Y22" s="222"/>
      <c r="Z22" s="222"/>
      <c r="AA22" s="222"/>
      <c r="AB22" s="223"/>
      <c r="AC22" s="223"/>
      <c r="AD22" s="223"/>
      <c r="AE22" s="223"/>
      <c r="AF22" s="223"/>
      <c r="AG22" s="223"/>
      <c r="AH22" s="223"/>
      <c r="AI22" s="223"/>
      <c r="AJ22" s="223"/>
    </row>
    <row r="23" spans="1:48" ht="15.75" x14ac:dyDescent="0.25">
      <c r="B23" s="238"/>
      <c r="C23" s="210" t="s">
        <v>38</v>
      </c>
      <c r="D23" s="211">
        <f t="shared" si="0"/>
        <v>144.15000000000003</v>
      </c>
      <c r="E23" s="212">
        <v>138.63999999999999</v>
      </c>
      <c r="F23" s="212">
        <v>143.15921763522499</v>
      </c>
      <c r="G23" s="239">
        <f>ROUND(('[12]P&amp;L'!C30)/10^5,2)</f>
        <v>282.79000000000002</v>
      </c>
      <c r="H23" s="236">
        <v>276.20188063954743</v>
      </c>
      <c r="I23" s="231">
        <v>683.7</v>
      </c>
      <c r="J23" s="232"/>
      <c r="K23" s="245"/>
      <c r="L23" s="242"/>
      <c r="M23" s="243"/>
      <c r="N23" s="243"/>
      <c r="O23" s="243"/>
      <c r="P23" s="243"/>
      <c r="Q23" s="243"/>
      <c r="R23" s="246"/>
      <c r="S23" s="222"/>
      <c r="T23" s="222"/>
      <c r="U23" s="222"/>
      <c r="V23" s="222"/>
      <c r="W23" s="222"/>
      <c r="X23" s="222"/>
      <c r="Y23" s="222"/>
      <c r="Z23" s="222"/>
      <c r="AA23" s="222"/>
      <c r="AB23" s="223"/>
      <c r="AC23" s="223"/>
      <c r="AD23" s="223"/>
      <c r="AE23" s="223"/>
      <c r="AF23" s="223"/>
      <c r="AG23" s="223"/>
      <c r="AH23" s="223"/>
      <c r="AI23" s="223"/>
      <c r="AJ23" s="223"/>
    </row>
    <row r="24" spans="1:48" ht="15.75" x14ac:dyDescent="0.25">
      <c r="B24" s="209"/>
      <c r="C24" s="210" t="s">
        <v>39</v>
      </c>
      <c r="D24" s="211">
        <f t="shared" si="0"/>
        <v>561.07000000000005</v>
      </c>
      <c r="E24" s="212">
        <v>523.41</v>
      </c>
      <c r="F24" s="212">
        <v>518.54220804085298</v>
      </c>
      <c r="G24" s="239">
        <f>ROUND(('[12]P&amp;L'!C27)/10^5,2)</f>
        <v>1084.48</v>
      </c>
      <c r="H24" s="236">
        <v>880.42839609640851</v>
      </c>
      <c r="I24" s="231">
        <v>2154.9299999999998</v>
      </c>
      <c r="J24" s="232"/>
      <c r="K24" s="245"/>
      <c r="L24" s="218"/>
      <c r="M24" s="219"/>
      <c r="N24" s="219"/>
      <c r="O24" s="219"/>
      <c r="P24" s="169"/>
      <c r="Q24" s="169"/>
      <c r="R24" s="168"/>
      <c r="S24" s="233"/>
      <c r="T24" s="233"/>
      <c r="U24" s="233"/>
      <c r="V24" s="222"/>
      <c r="W24" s="222"/>
      <c r="X24" s="222"/>
      <c r="Y24" s="222"/>
      <c r="Z24" s="222"/>
      <c r="AA24" s="222"/>
      <c r="AB24" s="223"/>
      <c r="AC24" s="223"/>
      <c r="AD24" s="223"/>
      <c r="AE24" s="223"/>
      <c r="AF24" s="223"/>
      <c r="AG24" s="223"/>
      <c r="AH24" s="223"/>
      <c r="AI24" s="223"/>
      <c r="AJ24" s="223"/>
    </row>
    <row r="25" spans="1:48" ht="15.75" x14ac:dyDescent="0.25">
      <c r="B25" s="209"/>
      <c r="C25" s="180" t="s">
        <v>40</v>
      </c>
      <c r="D25" s="239">
        <f>SUM(D17:D24)</f>
        <v>1489.2600000000002</v>
      </c>
      <c r="E25" s="236">
        <f>SUM(E17:E24)</f>
        <v>1440.75</v>
      </c>
      <c r="F25" s="230">
        <f>SUM(F17:F24)</f>
        <v>2374.1662433323286</v>
      </c>
      <c r="G25" s="239">
        <f>SUM(G17:G24)</f>
        <v>2930.0099999999998</v>
      </c>
      <c r="H25" s="236">
        <f>SUM(H17:H24)</f>
        <v>7348.13248749992</v>
      </c>
      <c r="I25" s="231">
        <f>+SUM(I17:I24)</f>
        <v>11130.59</v>
      </c>
      <c r="J25" s="232"/>
      <c r="K25" s="225">
        <v>2</v>
      </c>
      <c r="L25" s="218" t="s">
        <v>41</v>
      </c>
      <c r="M25" s="219"/>
      <c r="N25" s="219"/>
      <c r="O25" s="219"/>
      <c r="P25" s="219"/>
      <c r="Q25" s="220"/>
      <c r="R25" s="168"/>
      <c r="S25" s="222"/>
      <c r="T25" s="222"/>
      <c r="U25" s="222"/>
      <c r="V25" s="234"/>
      <c r="W25" s="234"/>
      <c r="X25" s="247"/>
      <c r="Y25" s="234"/>
      <c r="Z25" s="234"/>
      <c r="AA25" s="222"/>
      <c r="AB25" s="223"/>
      <c r="AC25" s="223"/>
      <c r="AD25" s="223"/>
      <c r="AE25" s="223"/>
      <c r="AF25" s="223"/>
      <c r="AG25" s="223"/>
      <c r="AH25" s="223"/>
      <c r="AI25" s="223"/>
      <c r="AJ25" s="223"/>
    </row>
    <row r="26" spans="1:48" ht="15.75" x14ac:dyDescent="0.25">
      <c r="B26" s="175">
        <v>3</v>
      </c>
      <c r="C26" s="180" t="s">
        <v>42</v>
      </c>
      <c r="D26" s="180"/>
      <c r="E26" s="210"/>
      <c r="F26" s="212"/>
      <c r="G26" s="180"/>
      <c r="H26" s="214"/>
      <c r="I26" s="215"/>
      <c r="J26" s="216"/>
      <c r="K26" s="248"/>
      <c r="L26" s="226" t="s">
        <v>43</v>
      </c>
      <c r="M26" s="220"/>
      <c r="N26" s="220"/>
      <c r="O26" s="220"/>
      <c r="P26" s="219"/>
      <c r="Q26" s="249"/>
      <c r="R26" s="250"/>
      <c r="S26" s="233"/>
      <c r="T26" s="233"/>
      <c r="U26" s="233"/>
      <c r="V26" s="233"/>
      <c r="W26" s="233"/>
      <c r="Y26" s="223"/>
      <c r="Z26" s="223"/>
      <c r="AA26" s="223"/>
      <c r="AB26" s="223"/>
      <c r="AC26" s="223"/>
      <c r="AD26" s="223"/>
      <c r="AE26" s="223"/>
      <c r="AF26" s="223"/>
      <c r="AG26" s="223"/>
      <c r="AH26" s="223"/>
      <c r="AI26" s="222"/>
      <c r="AJ26" s="222"/>
      <c r="AK26" s="222"/>
      <c r="AL26" s="222"/>
      <c r="AM26" s="222"/>
      <c r="AN26" s="222"/>
      <c r="AO26" s="222"/>
      <c r="AQ26" s="222"/>
      <c r="AR26" s="222"/>
      <c r="AS26" s="222"/>
      <c r="AT26" s="222"/>
      <c r="AU26" s="222"/>
      <c r="AV26" s="222"/>
    </row>
    <row r="27" spans="1:48" ht="15.75" x14ac:dyDescent="0.25">
      <c r="B27" s="209"/>
      <c r="C27" s="180" t="s">
        <v>44</v>
      </c>
      <c r="D27" s="235">
        <f>D15-D25</f>
        <v>72.019999999999527</v>
      </c>
      <c r="E27" s="211">
        <f>E15-E25</f>
        <v>-117.5</v>
      </c>
      <c r="F27" s="212">
        <f>F15-F25-0.01</f>
        <v>20.77849305186486</v>
      </c>
      <c r="G27" s="235">
        <f>G15-G25</f>
        <v>-45.480000000000018</v>
      </c>
      <c r="H27" s="236">
        <f>H15-H25</f>
        <v>-2454.6340600157264</v>
      </c>
      <c r="I27" s="251">
        <f>I15-I25</f>
        <v>-730.84000000000015</v>
      </c>
      <c r="J27" s="252"/>
      <c r="K27" s="225"/>
      <c r="L27" s="226" t="s">
        <v>45</v>
      </c>
      <c r="M27" s="220"/>
      <c r="N27" s="220"/>
      <c r="O27" s="220"/>
      <c r="P27" s="219"/>
      <c r="Q27" s="220"/>
      <c r="R27" s="221"/>
      <c r="S27" s="222"/>
      <c r="T27" s="222"/>
      <c r="U27" s="222"/>
      <c r="V27" s="222"/>
      <c r="W27" s="222"/>
      <c r="X27" s="222"/>
      <c r="Y27" s="222"/>
      <c r="Z27" s="222"/>
      <c r="AA27" s="223"/>
      <c r="AB27" s="223"/>
      <c r="AC27" s="223"/>
      <c r="AD27" s="223"/>
      <c r="AE27" s="223"/>
      <c r="AF27" s="223"/>
      <c r="AG27" s="223"/>
      <c r="AH27" s="223"/>
      <c r="AI27" s="222"/>
      <c r="AJ27" s="222"/>
      <c r="AK27" s="222"/>
      <c r="AL27" s="222"/>
      <c r="AM27" s="222"/>
      <c r="AN27" s="222"/>
      <c r="AO27" s="222"/>
      <c r="AQ27" s="222"/>
      <c r="AR27" s="222"/>
      <c r="AS27" s="222"/>
      <c r="AT27" s="222"/>
      <c r="AU27" s="222"/>
      <c r="AV27" s="222"/>
    </row>
    <row r="28" spans="1:48" ht="15.75" x14ac:dyDescent="0.25">
      <c r="B28" s="209">
        <v>4</v>
      </c>
      <c r="C28" s="210" t="s">
        <v>46</v>
      </c>
      <c r="D28" s="211">
        <f>G28-E28</f>
        <v>143.90000000000003</v>
      </c>
      <c r="E28" s="210">
        <v>148.76</v>
      </c>
      <c r="F28" s="212">
        <v>186.56066374532682</v>
      </c>
      <c r="G28" s="239">
        <f>ROUND(('[12]P&amp;L'!C15+'[12]P&amp;L'!C14)/10^5,2)</f>
        <v>292.66000000000003</v>
      </c>
      <c r="H28" s="236">
        <v>324.40710970033484</v>
      </c>
      <c r="I28" s="231">
        <v>729.32</v>
      </c>
      <c r="J28" s="232"/>
      <c r="K28" s="225"/>
      <c r="L28" s="226" t="s">
        <v>23</v>
      </c>
      <c r="M28" s="220">
        <f>P28-N28</f>
        <v>7.5602316354006689</v>
      </c>
      <c r="N28" s="220">
        <v>-194.12214790186798</v>
      </c>
      <c r="O28" s="220">
        <v>32.649012836900965</v>
      </c>
      <c r="P28" s="219">
        <f>'[12]P&amp;L Chart'!S73</f>
        <v>-186.56191626646731</v>
      </c>
      <c r="Q28" s="220">
        <v>-2470.3205788952996</v>
      </c>
      <c r="R28" s="221">
        <v>-234.67</v>
      </c>
      <c r="S28" s="233"/>
      <c r="T28" s="233"/>
      <c r="U28" s="253"/>
      <c r="V28" s="222"/>
      <c r="W28" s="222"/>
      <c r="X28" s="222"/>
      <c r="Y28" s="222"/>
      <c r="Z28" s="222"/>
      <c r="AA28" s="222"/>
      <c r="AB28" s="223"/>
      <c r="AC28" s="223"/>
      <c r="AD28" s="223"/>
      <c r="AE28" s="223"/>
      <c r="AF28" s="223"/>
      <c r="AG28" s="223"/>
      <c r="AH28" s="223"/>
      <c r="AI28" s="222"/>
      <c r="AJ28" s="222"/>
      <c r="AK28" s="222"/>
      <c r="AL28" s="222"/>
      <c r="AM28" s="222"/>
      <c r="AN28" s="222"/>
      <c r="AO28" s="222"/>
      <c r="AQ28" s="222"/>
      <c r="AR28" s="222"/>
      <c r="AS28" s="222"/>
      <c r="AT28" s="222"/>
      <c r="AU28" s="222"/>
      <c r="AV28" s="222"/>
    </row>
    <row r="29" spans="1:48" ht="15.75" x14ac:dyDescent="0.25">
      <c r="B29" s="175">
        <v>5</v>
      </c>
      <c r="C29" s="180" t="s">
        <v>47</v>
      </c>
      <c r="D29" s="239">
        <f>D27+D28</f>
        <v>215.91999999999956</v>
      </c>
      <c r="E29" s="236">
        <f>E27+E28</f>
        <v>31.259999999999991</v>
      </c>
      <c r="F29" s="230">
        <f>F27+F28</f>
        <v>207.33915679719169</v>
      </c>
      <c r="G29" s="239">
        <f>G27+G28</f>
        <v>247.18</v>
      </c>
      <c r="H29" s="236">
        <f>+H27+H28+0.01</f>
        <v>-2130.2169503153914</v>
      </c>
      <c r="I29" s="231">
        <f>+I27+I28</f>
        <v>-1.5200000000000955</v>
      </c>
      <c r="J29" s="232"/>
      <c r="K29" s="225"/>
      <c r="L29" s="226" t="s">
        <v>48</v>
      </c>
      <c r="M29" s="220">
        <f>P29-N29</f>
        <v>4.6916599999999997</v>
      </c>
      <c r="N29" s="220">
        <v>-3.5814456386547615</v>
      </c>
      <c r="O29" s="220">
        <v>-11.576487838243059</v>
      </c>
      <c r="P29" s="219">
        <f>'[12]P&amp;L Chart'!T73</f>
        <v>1.1102143613452382</v>
      </c>
      <c r="Q29" s="220">
        <v>-21.165758752617243</v>
      </c>
      <c r="R29" s="221">
        <v>-37.67</v>
      </c>
      <c r="S29" s="222"/>
      <c r="T29" s="222"/>
      <c r="U29" s="234"/>
      <c r="V29" s="222"/>
      <c r="W29" s="222"/>
      <c r="X29" s="222"/>
      <c r="Y29" s="222"/>
      <c r="Z29" s="222"/>
      <c r="AA29" s="223"/>
      <c r="AB29" s="223"/>
      <c r="AC29" s="223"/>
      <c r="AD29" s="223"/>
      <c r="AE29" s="223"/>
      <c r="AF29" s="223"/>
      <c r="AG29" s="223"/>
      <c r="AH29" s="223"/>
      <c r="AI29" s="222"/>
      <c r="AJ29" s="222"/>
      <c r="AK29" s="222"/>
      <c r="AL29" s="222"/>
      <c r="AM29" s="222"/>
      <c r="AN29" s="222"/>
      <c r="AO29" s="222"/>
      <c r="AQ29" s="222"/>
      <c r="AR29" s="222"/>
      <c r="AS29" s="222"/>
      <c r="AT29" s="222"/>
      <c r="AU29" s="222"/>
      <c r="AV29" s="222"/>
    </row>
    <row r="30" spans="1:48" ht="15.75" x14ac:dyDescent="0.25">
      <c r="B30" s="209">
        <v>6</v>
      </c>
      <c r="C30" s="210" t="s">
        <v>49</v>
      </c>
      <c r="D30" s="211">
        <f>G30-E30</f>
        <v>183.46</v>
      </c>
      <c r="E30" s="210">
        <v>174.02</v>
      </c>
      <c r="F30" s="212">
        <v>210.65578159680371</v>
      </c>
      <c r="G30" s="239">
        <f>ROUND(('[12]P&amp;L'!C28)/10^5,2)</f>
        <v>357.48</v>
      </c>
      <c r="H30" s="236">
        <v>408.4940409922375</v>
      </c>
      <c r="I30" s="231">
        <v>770.89</v>
      </c>
      <c r="J30" s="232"/>
      <c r="K30" s="225"/>
      <c r="L30" s="226" t="s">
        <v>27</v>
      </c>
      <c r="M30" s="220">
        <f>P30-N30</f>
        <v>136.16576429715496</v>
      </c>
      <c r="N30" s="220">
        <v>48.508163119470886</v>
      </c>
      <c r="O30" s="220">
        <v>7.1983969764382438</v>
      </c>
      <c r="P30" s="219">
        <f>'[12]P&amp;L Chart'!V73</f>
        <v>184.67392741662584</v>
      </c>
      <c r="Q30" s="220">
        <v>-6.5087130235617563</v>
      </c>
      <c r="R30" s="221">
        <v>-73.89</v>
      </c>
      <c r="S30" s="233"/>
      <c r="T30" s="233"/>
      <c r="U30" s="253"/>
      <c r="V30" s="222"/>
      <c r="W30" s="222"/>
      <c r="X30" s="222"/>
      <c r="Y30" s="222"/>
      <c r="Z30" s="222"/>
      <c r="AA30" s="222"/>
      <c r="AB30" s="223"/>
      <c r="AC30" s="223"/>
      <c r="AD30" s="223"/>
      <c r="AE30" s="223"/>
      <c r="AF30" s="223"/>
      <c r="AG30" s="223"/>
      <c r="AH30" s="223"/>
      <c r="AI30" s="222"/>
      <c r="AJ30" s="222"/>
      <c r="AK30" s="222"/>
      <c r="AL30" s="222"/>
      <c r="AM30" s="222"/>
      <c r="AN30" s="222"/>
      <c r="AO30" s="222"/>
      <c r="AQ30" s="222"/>
      <c r="AR30" s="222"/>
      <c r="AS30" s="222"/>
      <c r="AT30" s="222"/>
      <c r="AU30" s="222"/>
      <c r="AV30" s="222"/>
    </row>
    <row r="31" spans="1:48" ht="15.75" x14ac:dyDescent="0.25">
      <c r="B31" s="175">
        <v>7</v>
      </c>
      <c r="C31" s="180" t="s">
        <v>50</v>
      </c>
      <c r="D31" s="235">
        <f t="shared" ref="D31:I31" si="1">D29-D30</f>
        <v>32.459999999999553</v>
      </c>
      <c r="E31" s="211">
        <f t="shared" si="1"/>
        <v>-142.76000000000002</v>
      </c>
      <c r="F31" s="212">
        <f t="shared" si="1"/>
        <v>-3.3166247996120148</v>
      </c>
      <c r="G31" s="235">
        <f t="shared" si="1"/>
        <v>-110.30000000000001</v>
      </c>
      <c r="H31" s="236">
        <f t="shared" si="1"/>
        <v>-2538.7109913076288</v>
      </c>
      <c r="I31" s="251">
        <f t="shared" si="1"/>
        <v>-772.41000000000008</v>
      </c>
      <c r="J31" s="252"/>
      <c r="K31" s="225"/>
      <c r="L31" s="226" t="s">
        <v>29</v>
      </c>
      <c r="M31" s="220">
        <f>P31-N31</f>
        <v>52.57504391314464</v>
      </c>
      <c r="N31" s="220">
        <v>140.40232343685798</v>
      </c>
      <c r="O31" s="220">
        <v>168.07885601320638</v>
      </c>
      <c r="P31" s="219">
        <f>'[12]P&amp;L Chart'!W73-0.01</f>
        <v>192.97736735000262</v>
      </c>
      <c r="Q31" s="220">
        <v>325.50247270104961</v>
      </c>
      <c r="R31" s="221">
        <v>625.67999999999995</v>
      </c>
      <c r="S31" s="222"/>
      <c r="T31" s="222"/>
      <c r="U31" s="222"/>
      <c r="V31" s="222"/>
      <c r="W31" s="222"/>
      <c r="X31" s="222"/>
      <c r="Y31" s="222"/>
      <c r="Z31" s="222"/>
      <c r="AA31" s="223"/>
      <c r="AB31" s="223"/>
      <c r="AC31" s="223"/>
      <c r="AD31" s="223"/>
      <c r="AE31" s="223"/>
      <c r="AF31" s="223"/>
      <c r="AG31" s="223"/>
      <c r="AH31" s="223"/>
      <c r="AI31" s="240"/>
      <c r="AJ31" s="240"/>
      <c r="AK31" s="240"/>
      <c r="AL31" s="240"/>
      <c r="AM31" s="240"/>
      <c r="AN31" s="240"/>
      <c r="AO31" s="240"/>
      <c r="AQ31" s="222"/>
      <c r="AR31" s="222"/>
      <c r="AS31" s="222"/>
      <c r="AT31" s="222"/>
      <c r="AU31" s="222"/>
      <c r="AV31" s="222"/>
    </row>
    <row r="32" spans="1:48" ht="15.75" x14ac:dyDescent="0.25">
      <c r="A32" s="222"/>
      <c r="B32" s="209">
        <v>8</v>
      </c>
      <c r="C32" s="210" t="s">
        <v>51</v>
      </c>
      <c r="D32" s="210"/>
      <c r="E32" s="212">
        <v>0</v>
      </c>
      <c r="F32" s="212"/>
      <c r="G32" s="235">
        <v>0</v>
      </c>
      <c r="H32" s="236">
        <v>0</v>
      </c>
      <c r="I32" s="231">
        <v>0</v>
      </c>
      <c r="J32" s="232"/>
      <c r="K32" s="225"/>
      <c r="L32" s="226" t="s">
        <v>31</v>
      </c>
      <c r="M32" s="219">
        <f>SUM(M28:M31)</f>
        <v>200.99269984570029</v>
      </c>
      <c r="N32" s="220">
        <v>-8.7931069841938836</v>
      </c>
      <c r="O32" s="220">
        <v>196.34977798830252</v>
      </c>
      <c r="P32" s="219">
        <f>SUM(P28:P31)</f>
        <v>192.1995928615064</v>
      </c>
      <c r="Q32" s="220">
        <v>-2172.5025779704292</v>
      </c>
      <c r="R32" s="221">
        <v>279.45</v>
      </c>
      <c r="S32" s="233"/>
      <c r="T32" s="233"/>
      <c r="U32" s="233"/>
      <c r="V32" s="222"/>
      <c r="W32" s="222"/>
      <c r="X32" s="222"/>
      <c r="Y32" s="222"/>
      <c r="Z32" s="222"/>
      <c r="AA32" s="254"/>
      <c r="AB32" s="223"/>
      <c r="AC32" s="223"/>
      <c r="AD32" s="223"/>
      <c r="AE32" s="223"/>
      <c r="AF32" s="223"/>
      <c r="AG32" s="223"/>
      <c r="AH32" s="223"/>
      <c r="AI32" s="222"/>
      <c r="AJ32" s="222"/>
      <c r="AK32" s="222"/>
      <c r="AL32" s="222"/>
      <c r="AM32" s="222"/>
      <c r="AN32" s="222"/>
      <c r="AO32" s="222"/>
      <c r="AQ32" s="222"/>
      <c r="AR32" s="222"/>
      <c r="AS32" s="222"/>
      <c r="AT32" s="222"/>
      <c r="AU32" s="222"/>
      <c r="AV32" s="222"/>
    </row>
    <row r="33" spans="2:48" ht="15.75" x14ac:dyDescent="0.25">
      <c r="B33" s="175">
        <v>9</v>
      </c>
      <c r="C33" s="180" t="s">
        <v>52</v>
      </c>
      <c r="D33" s="235">
        <f>D31-D32</f>
        <v>32.459999999999553</v>
      </c>
      <c r="E33" s="211">
        <f>E31-E32</f>
        <v>-142.76000000000002</v>
      </c>
      <c r="F33" s="212">
        <f>F31-F32</f>
        <v>-3.3166247996120148</v>
      </c>
      <c r="G33" s="235">
        <f>G31-G32</f>
        <v>-110.30000000000001</v>
      </c>
      <c r="H33" s="236">
        <f>H31+H32</f>
        <v>-2538.7109913076288</v>
      </c>
      <c r="I33" s="251">
        <f>I31</f>
        <v>-772.41000000000008</v>
      </c>
      <c r="J33" s="252"/>
      <c r="K33" s="225"/>
      <c r="L33" s="255"/>
      <c r="M33" s="245"/>
      <c r="N33" s="245"/>
      <c r="O33" s="245"/>
      <c r="P33" s="219"/>
      <c r="Q33" s="256"/>
      <c r="R33" s="181"/>
      <c r="S33" s="222"/>
      <c r="T33" s="222"/>
      <c r="U33" s="222"/>
      <c r="V33" s="222"/>
      <c r="W33" s="222"/>
      <c r="X33" s="222"/>
      <c r="Y33" s="222"/>
      <c r="Z33" s="222"/>
      <c r="AA33" s="223"/>
      <c r="AB33" s="223"/>
      <c r="AC33" s="223"/>
      <c r="AD33" s="223"/>
      <c r="AE33" s="223"/>
      <c r="AF33" s="223"/>
      <c r="AG33" s="223"/>
      <c r="AH33" s="223"/>
      <c r="AI33" s="222"/>
      <c r="AJ33" s="222"/>
      <c r="AK33" s="222"/>
      <c r="AL33" s="222"/>
      <c r="AM33" s="222"/>
      <c r="AN33" s="222"/>
      <c r="AO33" s="222"/>
    </row>
    <row r="34" spans="2:48" ht="15.75" x14ac:dyDescent="0.25">
      <c r="B34" s="209"/>
      <c r="C34" s="180"/>
      <c r="D34" s="180"/>
      <c r="E34" s="210"/>
      <c r="F34" s="212"/>
      <c r="G34" s="180"/>
      <c r="H34" s="236"/>
      <c r="I34" s="231"/>
      <c r="J34" s="232"/>
      <c r="K34" s="257"/>
      <c r="L34" s="226" t="s">
        <v>53</v>
      </c>
      <c r="M34" s="220">
        <f>P34-N34</f>
        <v>183.46</v>
      </c>
      <c r="N34" s="220">
        <v>174.02</v>
      </c>
      <c r="O34" s="220">
        <v>210.65578159680371</v>
      </c>
      <c r="P34" s="219">
        <f>G30</f>
        <v>357.48</v>
      </c>
      <c r="Q34" s="220">
        <v>408.4940409922375</v>
      </c>
      <c r="R34" s="221">
        <v>770.89</v>
      </c>
      <c r="S34" s="258"/>
      <c r="T34" s="258"/>
      <c r="U34" s="258"/>
      <c r="V34" s="222"/>
      <c r="W34" s="258"/>
      <c r="Y34" s="223"/>
      <c r="Z34" s="223"/>
      <c r="AA34" s="223"/>
      <c r="AB34" s="223"/>
      <c r="AC34" s="223"/>
      <c r="AD34" s="223"/>
      <c r="AE34" s="223"/>
      <c r="AF34" s="223"/>
      <c r="AG34" s="223"/>
      <c r="AH34" s="223"/>
      <c r="AI34" s="222"/>
      <c r="AJ34" s="222"/>
      <c r="AK34" s="222"/>
      <c r="AL34" s="222"/>
      <c r="AM34" s="222"/>
      <c r="AN34" s="222"/>
      <c r="AO34" s="222"/>
      <c r="AQ34" s="222"/>
      <c r="AR34" s="222"/>
      <c r="AS34" s="222"/>
      <c r="AT34" s="222"/>
      <c r="AU34" s="222"/>
      <c r="AV34" s="222"/>
    </row>
    <row r="35" spans="2:48" ht="15.75" x14ac:dyDescent="0.25">
      <c r="B35" s="175">
        <v>10</v>
      </c>
      <c r="C35" s="180" t="s">
        <v>54</v>
      </c>
      <c r="D35" s="259">
        <f>D33</f>
        <v>32.459999999999553</v>
      </c>
      <c r="E35" s="260">
        <f>E33</f>
        <v>-142.76000000000002</v>
      </c>
      <c r="F35" s="230">
        <f>F33</f>
        <v>-3.3166247996120148</v>
      </c>
      <c r="G35" s="259">
        <f>G33</f>
        <v>-110.30000000000001</v>
      </c>
      <c r="H35" s="260">
        <v>-2531.9389364943354</v>
      </c>
      <c r="I35" s="261">
        <v>-774.7600000000001</v>
      </c>
      <c r="J35" s="262"/>
      <c r="K35" s="257"/>
      <c r="L35" s="226" t="s">
        <v>55</v>
      </c>
      <c r="M35" s="220"/>
      <c r="N35" s="220"/>
      <c r="O35" s="220"/>
      <c r="P35" s="219"/>
      <c r="Q35" s="220"/>
      <c r="R35" s="221"/>
      <c r="S35" s="222"/>
      <c r="T35" s="222"/>
      <c r="U35" s="222"/>
      <c r="V35" s="222"/>
      <c r="W35" s="222"/>
      <c r="X35" s="222"/>
      <c r="Y35" s="222"/>
      <c r="Z35" s="222"/>
      <c r="AA35" s="223"/>
      <c r="AB35" s="223"/>
      <c r="AC35" s="223"/>
      <c r="AD35" s="223"/>
      <c r="AE35" s="223"/>
      <c r="AF35" s="223"/>
      <c r="AG35" s="223"/>
      <c r="AH35" s="223"/>
      <c r="AI35" s="223"/>
      <c r="AJ35" s="223"/>
    </row>
    <row r="36" spans="2:48" ht="15.75" x14ac:dyDescent="0.25">
      <c r="B36" s="209">
        <v>11</v>
      </c>
      <c r="C36" s="210" t="s">
        <v>56</v>
      </c>
      <c r="D36" s="211">
        <f>G36-E36</f>
        <v>0</v>
      </c>
      <c r="E36" s="212">
        <v>0</v>
      </c>
      <c r="F36" s="212"/>
      <c r="G36" s="239">
        <f>ROUND('[13]P&amp;L'!B40/100000,2)</f>
        <v>0</v>
      </c>
      <c r="H36" s="236">
        <v>-93.993726968198104</v>
      </c>
      <c r="I36" s="231">
        <v>-93.99</v>
      </c>
      <c r="J36" s="232"/>
      <c r="K36" s="263"/>
      <c r="L36" s="226" t="s">
        <v>57</v>
      </c>
      <c r="M36" s="220">
        <f>P36-N36</f>
        <v>-14.928336765709737</v>
      </c>
      <c r="N36" s="220">
        <v>-40.045214782037618</v>
      </c>
      <c r="O36" s="220">
        <v>-10.999378808889695</v>
      </c>
      <c r="P36" s="219">
        <f>-'[12]P&amp;L Chart'!U73+0.01</f>
        <v>-54.973551547747356</v>
      </c>
      <c r="Q36" s="220">
        <v>-42.265627655036567</v>
      </c>
      <c r="R36" s="221">
        <v>280.96753706250479</v>
      </c>
      <c r="S36" s="233"/>
      <c r="T36" s="233"/>
      <c r="U36" s="264"/>
      <c r="V36" s="222"/>
      <c r="W36" s="222"/>
      <c r="X36" s="222"/>
      <c r="Y36" s="222"/>
      <c r="Z36" s="222"/>
      <c r="AA36" s="222"/>
      <c r="AB36" s="223"/>
      <c r="AC36" s="223"/>
      <c r="AD36" s="223"/>
      <c r="AE36" s="223"/>
      <c r="AF36" s="223"/>
      <c r="AG36" s="223"/>
      <c r="AH36" s="223"/>
      <c r="AI36" s="240"/>
      <c r="AJ36" s="240"/>
      <c r="AK36" s="240"/>
      <c r="AL36" s="240"/>
      <c r="AM36" s="240"/>
      <c r="AN36" s="240"/>
      <c r="AO36" s="240"/>
      <c r="AQ36" s="222"/>
      <c r="AR36" s="222"/>
      <c r="AS36" s="222"/>
      <c r="AT36" s="222"/>
      <c r="AU36" s="222"/>
      <c r="AV36" s="222"/>
    </row>
    <row r="37" spans="2:48" ht="15.75" x14ac:dyDescent="0.25">
      <c r="B37" s="175">
        <v>12</v>
      </c>
      <c r="C37" s="180" t="s">
        <v>58</v>
      </c>
      <c r="D37" s="239">
        <f>D35-D36</f>
        <v>32.459999999999553</v>
      </c>
      <c r="E37" s="236">
        <f>E35-E36</f>
        <v>-142.76000000000002</v>
      </c>
      <c r="F37" s="230">
        <f>F35-F36</f>
        <v>-3.3166247996120148</v>
      </c>
      <c r="G37" s="239">
        <f>G35-G36</f>
        <v>-110.30000000000001</v>
      </c>
      <c r="H37" s="236">
        <v>-2437.9452095261372</v>
      </c>
      <c r="I37" s="231">
        <f>I35-I36</f>
        <v>-680.7700000000001</v>
      </c>
      <c r="J37" s="232"/>
      <c r="K37" s="185"/>
      <c r="L37" s="226" t="s">
        <v>59</v>
      </c>
      <c r="M37" s="219">
        <f>M32-M34-M36</f>
        <v>32.461036611410016</v>
      </c>
      <c r="N37" s="220">
        <v>-142.75789220215628</v>
      </c>
      <c r="O37" s="220">
        <f>-3.30662479961149-0.01</f>
        <v>-3.3166247996114899</v>
      </c>
      <c r="P37" s="219">
        <f>P32-P34-P36+0.01</f>
        <v>-110.29685559074626</v>
      </c>
      <c r="Q37" s="220">
        <v>-2538.7109913076301</v>
      </c>
      <c r="R37" s="221">
        <v>-772.40753706250484</v>
      </c>
      <c r="S37" s="222"/>
      <c r="T37" s="222"/>
      <c r="U37" s="222"/>
      <c r="V37" s="222"/>
      <c r="W37" s="222"/>
      <c r="X37" s="222"/>
      <c r="Y37" s="222"/>
      <c r="Z37" s="222"/>
      <c r="AA37" s="254"/>
      <c r="AB37" s="223"/>
      <c r="AC37" s="223"/>
      <c r="AD37" s="223"/>
      <c r="AE37" s="223"/>
      <c r="AF37" s="223"/>
      <c r="AG37" s="223"/>
      <c r="AH37" s="223"/>
      <c r="AI37" s="223"/>
      <c r="AJ37" s="223"/>
    </row>
    <row r="38" spans="2:48" ht="15.75" x14ac:dyDescent="0.25">
      <c r="B38" s="209"/>
      <c r="C38" s="180"/>
      <c r="D38" s="180"/>
      <c r="E38" s="210"/>
      <c r="F38" s="212"/>
      <c r="G38" s="180"/>
      <c r="H38" s="210"/>
      <c r="I38" s="265"/>
      <c r="J38" s="167"/>
      <c r="K38" s="266"/>
      <c r="L38" s="226"/>
      <c r="M38" s="219"/>
      <c r="N38" s="220"/>
      <c r="O38" s="220"/>
      <c r="P38" s="219"/>
      <c r="Q38" s="220"/>
      <c r="R38" s="221"/>
      <c r="S38" s="222"/>
      <c r="T38" s="222"/>
      <c r="U38" s="222">
        <f>G33-P37</f>
        <v>-3.1444092537498136E-3</v>
      </c>
      <c r="V38" s="222">
        <f>H33-Q37</f>
        <v>0</v>
      </c>
      <c r="W38" s="222" t="e">
        <f>#REF!-#REF!</f>
        <v>#REF!</v>
      </c>
      <c r="X38" s="222">
        <f>I33-R37</f>
        <v>-2.4629374952382932E-3</v>
      </c>
      <c r="Y38" s="222">
        <f>K37-S38</f>
        <v>0</v>
      </c>
      <c r="Z38" s="223"/>
      <c r="AA38" s="222"/>
      <c r="AB38" s="223"/>
      <c r="AC38" s="223"/>
      <c r="AD38" s="223"/>
      <c r="AE38" s="223"/>
      <c r="AF38" s="223"/>
      <c r="AG38" s="223"/>
      <c r="AH38" s="223"/>
      <c r="AI38" s="223"/>
      <c r="AJ38" s="223"/>
    </row>
    <row r="39" spans="2:48" ht="15.75" x14ac:dyDescent="0.25">
      <c r="B39" s="175">
        <v>13</v>
      </c>
      <c r="C39" s="180" t="s">
        <v>60</v>
      </c>
      <c r="D39" s="239">
        <v>0</v>
      </c>
      <c r="E39" s="236">
        <v>0</v>
      </c>
      <c r="F39" s="230">
        <v>0</v>
      </c>
      <c r="G39" s="239">
        <v>0</v>
      </c>
      <c r="H39" s="236">
        <v>-6.7720548132935914</v>
      </c>
      <c r="I39" s="231">
        <v>2.35</v>
      </c>
      <c r="J39" s="232"/>
      <c r="K39" s="169"/>
      <c r="L39" s="226"/>
      <c r="M39" s="220"/>
      <c r="N39" s="220"/>
      <c r="O39" s="220"/>
      <c r="P39" s="219"/>
      <c r="Q39" s="220"/>
      <c r="R39" s="221"/>
      <c r="S39" s="222"/>
      <c r="T39" s="222"/>
      <c r="U39" s="222"/>
      <c r="V39" s="222"/>
      <c r="W39" s="222"/>
      <c r="X39" s="222"/>
      <c r="Y39" s="222"/>
      <c r="Z39" s="222"/>
      <c r="AA39" s="223"/>
      <c r="AB39" s="223"/>
      <c r="AC39" s="223"/>
      <c r="AD39" s="223"/>
      <c r="AE39" s="223"/>
      <c r="AF39" s="223"/>
      <c r="AG39" s="223"/>
      <c r="AH39" s="223"/>
      <c r="AI39" s="223"/>
      <c r="AJ39" s="223"/>
    </row>
    <row r="40" spans="2:48" ht="15.75" x14ac:dyDescent="0.25">
      <c r="B40" s="209">
        <v>14</v>
      </c>
      <c r="C40" s="210" t="s">
        <v>56</v>
      </c>
      <c r="D40" s="235">
        <v>0</v>
      </c>
      <c r="E40" s="211">
        <v>0</v>
      </c>
      <c r="F40" s="212">
        <v>0</v>
      </c>
      <c r="G40" s="235">
        <v>0</v>
      </c>
      <c r="H40" s="236">
        <v>20.665596968198106</v>
      </c>
      <c r="I40" s="231">
        <v>20.67</v>
      </c>
      <c r="J40" s="232"/>
      <c r="K40" s="169"/>
      <c r="L40" s="226"/>
      <c r="M40" s="220"/>
      <c r="N40" s="220"/>
      <c r="O40" s="220"/>
      <c r="P40" s="219"/>
      <c r="Q40" s="220"/>
      <c r="R40" s="221"/>
      <c r="S40" s="233"/>
      <c r="T40" s="233"/>
      <c r="U40" s="233"/>
      <c r="V40" s="222"/>
      <c r="W40" s="222"/>
      <c r="X40" s="222"/>
      <c r="Y40" s="222"/>
      <c r="Z40" s="222"/>
      <c r="AA40" s="222"/>
      <c r="AB40" s="223"/>
      <c r="AC40" s="223"/>
      <c r="AD40" s="223"/>
      <c r="AE40" s="223"/>
      <c r="AF40" s="223"/>
      <c r="AG40" s="223"/>
      <c r="AH40" s="223"/>
      <c r="AI40" s="223"/>
      <c r="AJ40" s="223"/>
    </row>
    <row r="41" spans="2:48" ht="15.75" x14ac:dyDescent="0.25">
      <c r="B41" s="175">
        <v>15</v>
      </c>
      <c r="C41" s="180" t="s">
        <v>61</v>
      </c>
      <c r="D41" s="235">
        <v>0</v>
      </c>
      <c r="E41" s="211">
        <v>0</v>
      </c>
      <c r="F41" s="212">
        <v>0</v>
      </c>
      <c r="G41" s="235">
        <v>0</v>
      </c>
      <c r="H41" s="236">
        <v>-27.437651781491695</v>
      </c>
      <c r="I41" s="231">
        <f>I39-I40</f>
        <v>-18.32</v>
      </c>
      <c r="J41" s="232"/>
      <c r="K41" s="185"/>
      <c r="L41" s="226"/>
      <c r="M41" s="220"/>
      <c r="N41" s="220"/>
      <c r="O41" s="220"/>
      <c r="P41" s="219"/>
      <c r="Q41" s="220"/>
      <c r="R41" s="221"/>
      <c r="S41" s="222"/>
      <c r="T41" s="222"/>
      <c r="U41" s="222"/>
      <c r="V41" s="222"/>
      <c r="W41" s="222"/>
      <c r="X41" s="222"/>
      <c r="Y41" s="222"/>
      <c r="Z41" s="222"/>
      <c r="AA41" s="223"/>
      <c r="AB41" s="223"/>
      <c r="AC41" s="223"/>
      <c r="AD41" s="223"/>
      <c r="AE41" s="223"/>
      <c r="AF41" s="223"/>
      <c r="AG41" s="223"/>
      <c r="AH41" s="223"/>
      <c r="AI41" s="223"/>
      <c r="AJ41" s="223"/>
    </row>
    <row r="42" spans="2:48" ht="15.75" x14ac:dyDescent="0.25">
      <c r="B42" s="209"/>
      <c r="C42" s="180"/>
      <c r="D42" s="180"/>
      <c r="E42" s="210"/>
      <c r="F42" s="212"/>
      <c r="G42" s="180"/>
      <c r="H42" s="236"/>
      <c r="I42" s="231"/>
      <c r="J42" s="232"/>
      <c r="K42" s="167">
        <v>3</v>
      </c>
      <c r="L42" s="218" t="s">
        <v>62</v>
      </c>
      <c r="M42" s="219"/>
      <c r="N42" s="219"/>
      <c r="O42" s="219"/>
      <c r="P42" s="219"/>
      <c r="Q42" s="220"/>
      <c r="R42" s="221"/>
      <c r="S42" s="233"/>
      <c r="T42" s="233"/>
      <c r="U42" s="233"/>
      <c r="V42" s="233"/>
      <c r="W42" s="233"/>
      <c r="X42" s="267"/>
      <c r="Y42" s="223"/>
      <c r="Z42" s="223"/>
      <c r="AA42" s="223"/>
      <c r="AB42" s="223"/>
      <c r="AC42" s="223"/>
      <c r="AD42" s="223"/>
      <c r="AE42" s="223"/>
      <c r="AF42" s="223"/>
      <c r="AG42" s="223"/>
      <c r="AH42" s="223"/>
      <c r="AI42" s="223"/>
      <c r="AJ42" s="223"/>
    </row>
    <row r="43" spans="2:48" ht="15.75" x14ac:dyDescent="0.25">
      <c r="B43" s="175">
        <v>16</v>
      </c>
      <c r="C43" s="180" t="s">
        <v>63</v>
      </c>
      <c r="D43" s="239">
        <f>D37</f>
        <v>32.459999999999553</v>
      </c>
      <c r="E43" s="236">
        <f>E37</f>
        <v>-142.76000000000002</v>
      </c>
      <c r="F43" s="230">
        <f>F37</f>
        <v>-3.3166247996120148</v>
      </c>
      <c r="G43" s="239">
        <f>G37</f>
        <v>-110.30000000000001</v>
      </c>
      <c r="H43" s="236">
        <v>-2465.3928613076291</v>
      </c>
      <c r="I43" s="231">
        <f>I37+I41</f>
        <v>-699.09000000000015</v>
      </c>
      <c r="J43" s="232"/>
      <c r="K43" s="167"/>
      <c r="L43" s="268" t="s">
        <v>64</v>
      </c>
      <c r="M43" s="256"/>
      <c r="N43" s="256"/>
      <c r="O43" s="256"/>
      <c r="P43" s="174"/>
      <c r="Q43" s="256"/>
      <c r="R43" s="181"/>
      <c r="S43" s="222"/>
      <c r="T43" s="222"/>
      <c r="U43" s="222"/>
      <c r="V43" s="222"/>
      <c r="W43" s="222"/>
      <c r="X43" s="222"/>
      <c r="Y43" s="222"/>
      <c r="Z43" s="222"/>
      <c r="AA43" s="223"/>
      <c r="AB43" s="223"/>
      <c r="AC43" s="223"/>
      <c r="AD43" s="223"/>
      <c r="AE43" s="223"/>
      <c r="AF43" s="223"/>
      <c r="AG43" s="223"/>
      <c r="AH43" s="223"/>
      <c r="AI43" s="223"/>
      <c r="AJ43" s="223"/>
    </row>
    <row r="44" spans="2:48" ht="15.75" x14ac:dyDescent="0.25">
      <c r="B44" s="209">
        <v>17</v>
      </c>
      <c r="C44" s="210" t="s">
        <v>65</v>
      </c>
      <c r="D44" s="210"/>
      <c r="E44" s="212">
        <v>0</v>
      </c>
      <c r="F44" s="212"/>
      <c r="G44" s="235">
        <v>0</v>
      </c>
      <c r="H44" s="236">
        <v>0</v>
      </c>
      <c r="I44" s="231">
        <v>0</v>
      </c>
      <c r="J44" s="232"/>
      <c r="K44" s="167"/>
      <c r="L44" s="226" t="s">
        <v>23</v>
      </c>
      <c r="M44" s="220">
        <f>P44</f>
        <v>565.95541394746363</v>
      </c>
      <c r="N44" s="269">
        <v>565.72502683825985</v>
      </c>
      <c r="O44" s="269">
        <v>128.12388018463969</v>
      </c>
      <c r="P44" s="219">
        <f>'[12]BS Chart'!T60</f>
        <v>565.95541394746363</v>
      </c>
      <c r="Q44" s="270">
        <v>128.12388018463969</v>
      </c>
      <c r="R44" s="271">
        <v>724.4472407727352</v>
      </c>
      <c r="S44" s="233"/>
      <c r="T44" s="233"/>
      <c r="U44" s="233"/>
      <c r="V44" s="222"/>
      <c r="W44" s="233"/>
      <c r="X44" s="272"/>
      <c r="Y44" s="223"/>
      <c r="Z44" s="223"/>
      <c r="AA44" s="223"/>
      <c r="AB44" s="223"/>
      <c r="AC44" s="223"/>
      <c r="AD44" s="223"/>
      <c r="AE44" s="223"/>
      <c r="AF44" s="223"/>
      <c r="AG44" s="223"/>
      <c r="AH44" s="223"/>
      <c r="AI44" s="223"/>
      <c r="AJ44" s="223"/>
    </row>
    <row r="45" spans="2:48" ht="19.5" customHeight="1" x14ac:dyDescent="0.25">
      <c r="B45" s="175">
        <v>18</v>
      </c>
      <c r="C45" s="180" t="s">
        <v>66</v>
      </c>
      <c r="D45" s="239">
        <f>D43-D44</f>
        <v>32.459999999999553</v>
      </c>
      <c r="E45" s="236">
        <f>E43-E44</f>
        <v>-142.76000000000002</v>
      </c>
      <c r="F45" s="230">
        <f>F43-F44</f>
        <v>-3.3166247996120148</v>
      </c>
      <c r="G45" s="239">
        <f>G43-G44</f>
        <v>-110.30000000000001</v>
      </c>
      <c r="H45" s="236">
        <v>-2465.3928613076291</v>
      </c>
      <c r="I45" s="231">
        <v>-699.09000000000015</v>
      </c>
      <c r="J45" s="232"/>
      <c r="K45" s="167"/>
      <c r="L45" s="226" t="s">
        <v>48</v>
      </c>
      <c r="M45" s="220">
        <f>P45</f>
        <v>241.83659316113912</v>
      </c>
      <c r="N45" s="269">
        <v>243.06901316113911</v>
      </c>
      <c r="O45" s="269">
        <v>596.23981945787455</v>
      </c>
      <c r="P45" s="219">
        <f>'[12]BS Chart'!U60</f>
        <v>241.83659316113912</v>
      </c>
      <c r="Q45" s="270">
        <v>596.23981945787455</v>
      </c>
      <c r="R45" s="271">
        <v>294.66064</v>
      </c>
      <c r="S45" s="222"/>
      <c r="T45" s="222"/>
      <c r="U45" s="222"/>
      <c r="V45" s="222"/>
      <c r="W45" s="222"/>
      <c r="X45" s="267"/>
      <c r="Y45" s="223"/>
      <c r="Z45" s="223"/>
      <c r="AA45" s="223"/>
      <c r="AB45" s="223"/>
      <c r="AC45" s="223"/>
      <c r="AD45" s="223"/>
      <c r="AE45" s="223"/>
      <c r="AF45" s="223"/>
      <c r="AG45" s="223"/>
      <c r="AH45" s="223"/>
      <c r="AI45" s="223"/>
      <c r="AJ45" s="223"/>
    </row>
    <row r="46" spans="2:48" ht="15.75" x14ac:dyDescent="0.25">
      <c r="B46" s="209">
        <v>19</v>
      </c>
      <c r="C46" s="210" t="s">
        <v>67</v>
      </c>
      <c r="D46" s="239">
        <v>1129.06</v>
      </c>
      <c r="E46" s="236">
        <v>1129.06</v>
      </c>
      <c r="F46" s="230">
        <v>1129.06</v>
      </c>
      <c r="G46" s="239">
        <v>1129.06</v>
      </c>
      <c r="H46" s="236">
        <v>1129.06</v>
      </c>
      <c r="I46" s="231">
        <v>1129.06</v>
      </c>
      <c r="J46" s="232"/>
      <c r="K46" s="273"/>
      <c r="L46" s="226" t="s">
        <v>27</v>
      </c>
      <c r="M46" s="220">
        <f>P46</f>
        <v>1495.035651790138</v>
      </c>
      <c r="N46" s="269">
        <v>1495.9307527972182</v>
      </c>
      <c r="O46" s="269">
        <v>136.65430021201863</v>
      </c>
      <c r="P46" s="219">
        <f>'[12]BS Chart'!W60</f>
        <v>1495.035651790138</v>
      </c>
      <c r="Q46" s="270">
        <v>136.65430021201863</v>
      </c>
      <c r="R46" s="271">
        <v>1913.279343178848</v>
      </c>
      <c r="S46" s="233"/>
      <c r="T46" s="233"/>
      <c r="U46" s="233"/>
      <c r="V46" s="233"/>
      <c r="W46" s="233"/>
      <c r="X46" s="267"/>
      <c r="Y46" s="223"/>
      <c r="Z46" s="223"/>
      <c r="AA46" s="223"/>
      <c r="AB46" s="223"/>
      <c r="AC46" s="223"/>
      <c r="AD46" s="223"/>
      <c r="AE46" s="223"/>
      <c r="AF46" s="223"/>
      <c r="AG46" s="223"/>
      <c r="AH46" s="223"/>
      <c r="AI46" s="223"/>
      <c r="AJ46" s="223"/>
    </row>
    <row r="47" spans="2:48" ht="15.75" x14ac:dyDescent="0.25">
      <c r="B47" s="209">
        <v>20</v>
      </c>
      <c r="C47" s="210" t="s">
        <v>68</v>
      </c>
      <c r="D47" s="210"/>
      <c r="E47" s="210"/>
      <c r="F47" s="212"/>
      <c r="G47" s="274">
        <v>0</v>
      </c>
      <c r="H47" s="275">
        <v>0</v>
      </c>
      <c r="I47" s="276">
        <v>10039.07</v>
      </c>
      <c r="J47" s="277"/>
      <c r="K47" s="167"/>
      <c r="L47" s="268" t="s">
        <v>69</v>
      </c>
      <c r="M47" s="220">
        <f>P47</f>
        <v>1854.6717484087235</v>
      </c>
      <c r="N47" s="269">
        <v>1854.6717484087235</v>
      </c>
      <c r="O47" s="269">
        <v>1309.4573486121792</v>
      </c>
      <c r="P47" s="219">
        <f>'[12]BS Chart'!X60</f>
        <v>1854.6717484087235</v>
      </c>
      <c r="Q47" s="270">
        <v>1309.4573486121792</v>
      </c>
      <c r="R47" s="271">
        <v>1381.4399238165477</v>
      </c>
      <c r="S47" s="267"/>
      <c r="T47" s="267"/>
      <c r="U47" s="267"/>
      <c r="V47" s="267"/>
      <c r="W47" s="267"/>
      <c r="X47" s="267"/>
      <c r="Y47" s="223"/>
      <c r="Z47" s="223"/>
      <c r="AA47" s="223"/>
      <c r="AB47" s="223"/>
      <c r="AC47" s="223"/>
      <c r="AD47" s="223"/>
      <c r="AE47" s="223"/>
      <c r="AF47" s="223"/>
      <c r="AG47" s="223"/>
      <c r="AH47" s="223"/>
      <c r="AI47" s="223"/>
      <c r="AJ47" s="223"/>
    </row>
    <row r="48" spans="2:48" ht="15.75" x14ac:dyDescent="0.25">
      <c r="B48" s="209"/>
      <c r="C48" s="210"/>
      <c r="D48" s="210"/>
      <c r="E48" s="210"/>
      <c r="F48" s="212"/>
      <c r="G48" s="180"/>
      <c r="H48" s="275"/>
      <c r="I48" s="278"/>
      <c r="J48" s="219"/>
      <c r="K48" s="167"/>
      <c r="L48" s="268" t="s">
        <v>70</v>
      </c>
      <c r="M48" s="220">
        <f>P48</f>
        <v>6778.0782455597719</v>
      </c>
      <c r="N48" s="269">
        <v>6882.3422055994824</v>
      </c>
      <c r="O48" s="269">
        <v>7239.1961348158029</v>
      </c>
      <c r="P48" s="219">
        <f>'[12]BS Chart'!V60</f>
        <v>6778.0782455597719</v>
      </c>
      <c r="Q48" s="270">
        <v>7239.1961348158029</v>
      </c>
      <c r="R48" s="271">
        <v>6854.4161278440943</v>
      </c>
      <c r="S48" s="222"/>
      <c r="T48" s="222"/>
      <c r="U48" s="222"/>
      <c r="V48" s="222"/>
      <c r="W48" s="222"/>
      <c r="X48" s="222"/>
      <c r="Y48" s="222"/>
      <c r="Z48" s="222"/>
      <c r="AA48" s="222"/>
      <c r="AB48" s="222"/>
      <c r="AC48" s="222"/>
      <c r="AD48" s="222"/>
      <c r="AE48" s="222"/>
      <c r="AF48" s="222"/>
      <c r="AG48" s="222"/>
      <c r="AH48" s="222"/>
      <c r="AI48" s="222"/>
    </row>
    <row r="49" spans="2:35" ht="15.75" x14ac:dyDescent="0.25">
      <c r="B49" s="209">
        <v>21</v>
      </c>
      <c r="C49" s="210" t="s">
        <v>71</v>
      </c>
      <c r="D49" s="279">
        <f>D45/(22581200/10^5)</f>
        <v>0.14374789648025593</v>
      </c>
      <c r="E49" s="275">
        <f>E45/(22581200/10^5)</f>
        <v>-0.63220732290578008</v>
      </c>
      <c r="F49" s="212">
        <f>F45/(22581200/10^5)</f>
        <v>-1.4687548932793715E-2</v>
      </c>
      <c r="G49" s="279">
        <f>G45/(22581200/10^5)</f>
        <v>-0.48845942642552215</v>
      </c>
      <c r="H49" s="275">
        <v>-10.796349217606405</v>
      </c>
      <c r="I49" s="278">
        <v>-3.0147644943581389</v>
      </c>
      <c r="J49" s="219"/>
      <c r="K49" s="167"/>
      <c r="L49" s="268"/>
      <c r="M49" s="256"/>
      <c r="N49" s="269"/>
      <c r="O49" s="256"/>
      <c r="P49" s="219"/>
      <c r="Q49" s="270"/>
      <c r="R49" s="271"/>
      <c r="S49" s="222"/>
      <c r="T49" s="222"/>
      <c r="U49" s="222"/>
      <c r="V49" s="222"/>
      <c r="W49" s="222"/>
      <c r="X49" s="222"/>
      <c r="Y49" s="222"/>
      <c r="Z49" s="222"/>
      <c r="AA49" s="222"/>
      <c r="AB49" s="222"/>
      <c r="AC49" s="222"/>
      <c r="AD49" s="222"/>
      <c r="AE49" s="222"/>
      <c r="AF49" s="222"/>
      <c r="AG49" s="222"/>
      <c r="AH49" s="222"/>
      <c r="AI49" s="222"/>
    </row>
    <row r="50" spans="2:35" ht="15.75" x14ac:dyDescent="0.25">
      <c r="B50" s="209"/>
      <c r="C50" s="210"/>
      <c r="D50" s="210"/>
      <c r="E50" s="210"/>
      <c r="F50" s="212"/>
      <c r="G50" s="180"/>
      <c r="H50" s="274"/>
      <c r="I50" s="215"/>
      <c r="J50" s="216"/>
      <c r="K50" s="167"/>
      <c r="L50" s="268"/>
      <c r="M50" s="256"/>
      <c r="N50" s="269"/>
      <c r="O50" s="256"/>
      <c r="P50" s="252"/>
      <c r="Q50" s="252"/>
      <c r="R50" s="271"/>
      <c r="U50" s="280"/>
      <c r="V50" s="280"/>
      <c r="X50" s="222"/>
    </row>
    <row r="51" spans="2:35" ht="15.75" x14ac:dyDescent="0.25">
      <c r="B51" s="209">
        <v>22</v>
      </c>
      <c r="C51" s="210" t="s">
        <v>72</v>
      </c>
      <c r="D51" s="281">
        <v>0</v>
      </c>
      <c r="E51" s="282">
        <v>0</v>
      </c>
      <c r="F51" s="283">
        <v>0</v>
      </c>
      <c r="G51" s="281">
        <v>0</v>
      </c>
      <c r="H51" s="282">
        <v>-0.12150661515549084</v>
      </c>
      <c r="I51" s="284">
        <v>-8.1129435105308845E-2</v>
      </c>
      <c r="J51" s="285"/>
      <c r="K51" s="286"/>
      <c r="L51" s="287"/>
      <c r="M51" s="286"/>
      <c r="N51" s="286"/>
      <c r="O51" s="286"/>
      <c r="P51" s="288"/>
      <c r="Q51" s="288"/>
      <c r="R51" s="289"/>
      <c r="U51" s="264"/>
      <c r="V51" s="264"/>
      <c r="W51" s="267"/>
    </row>
    <row r="52" spans="2:35" ht="15.75" x14ac:dyDescent="0.25">
      <c r="B52" s="238"/>
      <c r="C52" s="210"/>
      <c r="D52" s="210"/>
      <c r="E52" s="210"/>
      <c r="F52" s="212"/>
      <c r="G52" s="210"/>
      <c r="H52" s="210"/>
      <c r="I52" s="265"/>
      <c r="J52" s="167"/>
      <c r="K52" s="167"/>
      <c r="L52" s="256"/>
      <c r="M52" s="256"/>
      <c r="N52" s="256"/>
      <c r="O52" s="256"/>
      <c r="P52" s="256"/>
      <c r="Q52" s="256"/>
      <c r="R52" s="270"/>
      <c r="U52" s="222"/>
    </row>
    <row r="53" spans="2:35" ht="15.75" x14ac:dyDescent="0.25">
      <c r="B53" s="290"/>
      <c r="C53" s="210"/>
      <c r="D53" s="210"/>
      <c r="E53" s="210"/>
      <c r="F53" s="212"/>
      <c r="G53" s="210"/>
      <c r="H53" s="180"/>
      <c r="I53" s="265"/>
      <c r="J53" s="167"/>
      <c r="K53" s="167"/>
      <c r="L53" s="256"/>
      <c r="M53" s="256"/>
      <c r="N53" s="256"/>
      <c r="O53" s="256"/>
      <c r="P53" s="270"/>
      <c r="Q53" s="256"/>
      <c r="R53" s="252"/>
      <c r="U53" s="222"/>
      <c r="V53" s="291"/>
    </row>
    <row r="54" spans="2:35" ht="15.75" x14ac:dyDescent="0.25">
      <c r="B54" s="292"/>
      <c r="C54" s="293"/>
      <c r="D54" s="293"/>
      <c r="E54" s="293"/>
      <c r="F54" s="293"/>
      <c r="G54" s="293"/>
      <c r="H54" s="294"/>
      <c r="I54" s="295"/>
      <c r="J54" s="167"/>
      <c r="K54" s="167"/>
      <c r="L54" s="270"/>
      <c r="M54" s="270"/>
      <c r="N54" s="270"/>
      <c r="O54" s="270"/>
      <c r="P54" s="270"/>
      <c r="Q54" s="270"/>
      <c r="R54" s="174"/>
    </row>
    <row r="55" spans="2:35" ht="15.75" x14ac:dyDescent="0.25">
      <c r="B55" s="296"/>
      <c r="C55" s="297" t="s">
        <v>73</v>
      </c>
      <c r="D55" s="162"/>
      <c r="E55" s="162"/>
      <c r="F55" s="162"/>
      <c r="G55" s="162"/>
      <c r="H55" s="298"/>
      <c r="I55" s="299"/>
      <c r="J55" s="273"/>
      <c r="K55" s="167"/>
      <c r="L55" s="256"/>
      <c r="M55" s="256"/>
      <c r="N55" s="256"/>
      <c r="O55" s="256"/>
      <c r="P55" s="256"/>
      <c r="Q55" s="256"/>
      <c r="R55" s="174"/>
    </row>
    <row r="56" spans="2:35" ht="15.75" x14ac:dyDescent="0.25">
      <c r="B56" s="175" t="s">
        <v>74</v>
      </c>
      <c r="C56" s="180" t="s">
        <v>75</v>
      </c>
      <c r="D56" s="167"/>
      <c r="E56" s="167"/>
      <c r="F56" s="167"/>
      <c r="G56" s="167"/>
      <c r="H56" s="300"/>
      <c r="I56" s="301"/>
      <c r="J56" s="300"/>
      <c r="K56" s="167"/>
      <c r="L56" s="528" t="s">
        <v>76</v>
      </c>
      <c r="M56" s="528"/>
      <c r="N56" s="528"/>
      <c r="O56" s="528"/>
      <c r="P56" s="528"/>
      <c r="Q56" s="528"/>
      <c r="R56" s="528"/>
    </row>
    <row r="57" spans="2:35" ht="15.75" x14ac:dyDescent="0.25">
      <c r="B57" s="209">
        <v>1</v>
      </c>
      <c r="C57" s="210" t="s">
        <v>77</v>
      </c>
      <c r="D57" s="169"/>
      <c r="E57" s="169"/>
      <c r="F57" s="169"/>
      <c r="G57" s="169"/>
      <c r="H57" s="302"/>
      <c r="I57" s="303"/>
      <c r="J57" s="216"/>
      <c r="K57" s="167"/>
      <c r="L57" s="256"/>
      <c r="M57" s="256"/>
      <c r="N57" s="256"/>
      <c r="O57" s="256"/>
      <c r="P57" s="256"/>
      <c r="Q57" s="256"/>
      <c r="R57" s="174"/>
    </row>
    <row r="58" spans="2:35" ht="15.75" x14ac:dyDescent="0.25">
      <c r="B58" s="209"/>
      <c r="C58" s="304" t="s">
        <v>78</v>
      </c>
      <c r="D58" s="305"/>
      <c r="E58" s="305"/>
      <c r="F58" s="305"/>
      <c r="G58" s="306">
        <v>6691910</v>
      </c>
      <c r="H58" s="307">
        <v>6691910</v>
      </c>
      <c r="I58" s="308">
        <v>6691910</v>
      </c>
      <c r="J58" s="309"/>
      <c r="K58" s="167"/>
      <c r="L58" s="256"/>
      <c r="M58" s="256"/>
      <c r="N58" s="256"/>
      <c r="O58" s="256"/>
      <c r="P58" s="256"/>
      <c r="Q58" s="256"/>
      <c r="R58" s="174"/>
      <c r="S58" s="267"/>
      <c r="T58" s="267"/>
      <c r="U58" s="267"/>
      <c r="V58" s="267"/>
      <c r="W58" s="267"/>
      <c r="X58" s="267"/>
      <c r="Y58" s="267"/>
      <c r="Z58" s="267"/>
      <c r="AA58" s="267"/>
      <c r="AB58" s="267"/>
      <c r="AC58" s="267"/>
      <c r="AD58" s="267"/>
      <c r="AE58" s="267"/>
      <c r="AF58" s="267"/>
      <c r="AG58" s="267"/>
      <c r="AH58" s="267"/>
      <c r="AI58" s="267"/>
    </row>
    <row r="59" spans="2:35" ht="15.75" x14ac:dyDescent="0.25">
      <c r="B59" s="209"/>
      <c r="C59" s="304" t="s">
        <v>79</v>
      </c>
      <c r="D59" s="305"/>
      <c r="E59" s="305"/>
      <c r="F59" s="305"/>
      <c r="G59" s="310">
        <v>0.29630000000000001</v>
      </c>
      <c r="H59" s="311">
        <v>0.29630000000000001</v>
      </c>
      <c r="I59" s="312">
        <v>0.29630000000000001</v>
      </c>
      <c r="J59" s="313"/>
      <c r="K59" s="167"/>
      <c r="L59" s="256"/>
      <c r="M59" s="256"/>
      <c r="N59" s="256"/>
      <c r="O59" s="256"/>
      <c r="P59" s="256"/>
      <c r="Q59" s="256"/>
      <c r="R59" s="174"/>
    </row>
    <row r="60" spans="2:35" ht="15.75" x14ac:dyDescent="0.25">
      <c r="B60" s="209">
        <v>2</v>
      </c>
      <c r="C60" s="304" t="s">
        <v>80</v>
      </c>
      <c r="D60" s="305"/>
      <c r="E60" s="305"/>
      <c r="F60" s="305"/>
      <c r="G60" s="305"/>
      <c r="H60" s="302"/>
      <c r="I60" s="303"/>
      <c r="J60" s="216"/>
      <c r="K60" s="167"/>
      <c r="L60" s="256"/>
      <c r="M60" s="256"/>
      <c r="N60" s="256"/>
      <c r="O60" s="256"/>
      <c r="P60" s="256"/>
      <c r="Q60" s="256"/>
      <c r="R60" s="174"/>
    </row>
    <row r="61" spans="2:35" ht="15.75" x14ac:dyDescent="0.25">
      <c r="B61" s="209"/>
      <c r="C61" s="304" t="s">
        <v>81</v>
      </c>
      <c r="D61" s="305"/>
      <c r="E61" s="305"/>
      <c r="F61" s="305"/>
      <c r="G61" s="314"/>
      <c r="H61" s="302"/>
      <c r="I61" s="303"/>
      <c r="J61" s="216"/>
      <c r="K61" s="167"/>
      <c r="L61" s="315"/>
      <c r="M61" s="315"/>
      <c r="N61" s="315"/>
      <c r="O61" s="315"/>
      <c r="P61" s="315"/>
      <c r="Q61" s="315"/>
      <c r="R61" s="174"/>
    </row>
    <row r="62" spans="2:35" ht="15.75" x14ac:dyDescent="0.25">
      <c r="B62" s="209"/>
      <c r="C62" s="304" t="s">
        <v>82</v>
      </c>
      <c r="D62" s="305"/>
      <c r="E62" s="305"/>
      <c r="F62" s="305"/>
      <c r="G62" s="306">
        <v>0</v>
      </c>
      <c r="H62" s="306">
        <v>0</v>
      </c>
      <c r="I62" s="308">
        <v>0</v>
      </c>
      <c r="J62" s="309"/>
      <c r="K62" s="167"/>
      <c r="L62" s="169"/>
      <c r="M62" s="169"/>
      <c r="N62" s="169"/>
      <c r="O62" s="169"/>
      <c r="P62" s="169"/>
      <c r="Q62" s="169"/>
      <c r="R62" s="169"/>
    </row>
    <row r="63" spans="2:35" ht="15.75" x14ac:dyDescent="0.25">
      <c r="B63" s="209"/>
      <c r="C63" s="304" t="s">
        <v>83</v>
      </c>
      <c r="D63" s="305"/>
      <c r="E63" s="305"/>
      <c r="F63" s="305"/>
      <c r="G63" s="306">
        <v>0</v>
      </c>
      <c r="H63" s="306">
        <v>0</v>
      </c>
      <c r="I63" s="308">
        <v>0</v>
      </c>
      <c r="J63" s="309"/>
      <c r="K63" s="167"/>
      <c r="L63" s="169"/>
      <c r="M63" s="169"/>
      <c r="N63" s="169"/>
      <c r="O63" s="169"/>
      <c r="P63" s="169"/>
      <c r="Q63" s="169"/>
      <c r="R63" s="316"/>
    </row>
    <row r="64" spans="2:35" ht="15.75" x14ac:dyDescent="0.25">
      <c r="B64" s="209"/>
      <c r="C64" s="304" t="s">
        <v>84</v>
      </c>
      <c r="D64" s="305"/>
      <c r="E64" s="305"/>
      <c r="F64" s="305"/>
      <c r="G64" s="314"/>
      <c r="H64" s="307"/>
      <c r="I64" s="308"/>
      <c r="J64" s="309"/>
      <c r="K64" s="167"/>
      <c r="L64" s="169"/>
      <c r="M64" s="169"/>
      <c r="N64" s="169"/>
      <c r="O64" s="169"/>
      <c r="P64" s="169"/>
      <c r="Q64" s="169"/>
      <c r="R64" s="316"/>
    </row>
    <row r="65" spans="2:18" ht="15.75" x14ac:dyDescent="0.25">
      <c r="B65" s="209"/>
      <c r="C65" s="304" t="s">
        <v>85</v>
      </c>
      <c r="D65" s="305"/>
      <c r="E65" s="305"/>
      <c r="F65" s="305"/>
      <c r="G65" s="306">
        <v>0</v>
      </c>
      <c r="H65" s="306">
        <v>0</v>
      </c>
      <c r="I65" s="308">
        <v>0</v>
      </c>
      <c r="J65" s="309"/>
      <c r="K65" s="167"/>
      <c r="L65" s="169"/>
      <c r="M65" s="169"/>
      <c r="N65" s="169"/>
      <c r="O65" s="169"/>
      <c r="P65" s="169"/>
      <c r="Q65" s="169"/>
      <c r="R65" s="316"/>
    </row>
    <row r="66" spans="2:18" ht="15.75" x14ac:dyDescent="0.25">
      <c r="B66" s="209"/>
      <c r="C66" s="304" t="s">
        <v>86</v>
      </c>
      <c r="D66" s="305"/>
      <c r="E66" s="305"/>
      <c r="F66" s="305"/>
      <c r="G66" s="306"/>
      <c r="H66" s="307"/>
      <c r="I66" s="308"/>
      <c r="J66" s="309"/>
      <c r="K66" s="167"/>
      <c r="L66" s="169"/>
      <c r="M66" s="169"/>
      <c r="N66" s="169"/>
      <c r="O66" s="169"/>
      <c r="P66" s="169"/>
      <c r="Q66" s="169"/>
      <c r="R66" s="316"/>
    </row>
    <row r="67" spans="2:18" ht="15.75" x14ac:dyDescent="0.25">
      <c r="B67" s="209"/>
      <c r="C67" s="304" t="s">
        <v>87</v>
      </c>
      <c r="D67" s="305"/>
      <c r="E67" s="305"/>
      <c r="F67" s="305"/>
      <c r="G67" s="314"/>
      <c r="H67" s="302"/>
      <c r="I67" s="303"/>
      <c r="J67" s="216"/>
      <c r="K67" s="167"/>
      <c r="L67" s="169"/>
      <c r="M67" s="169"/>
      <c r="N67" s="169"/>
      <c r="O67" s="169"/>
      <c r="P67" s="169"/>
      <c r="Q67" s="169"/>
      <c r="R67" s="316"/>
    </row>
    <row r="68" spans="2:18" ht="15.75" x14ac:dyDescent="0.25">
      <c r="B68" s="209"/>
      <c r="C68" s="304" t="s">
        <v>82</v>
      </c>
      <c r="D68" s="305"/>
      <c r="E68" s="305"/>
      <c r="F68" s="305"/>
      <c r="G68" s="306">
        <v>15889290</v>
      </c>
      <c r="H68" s="307">
        <v>15889290</v>
      </c>
      <c r="I68" s="308">
        <v>15889290</v>
      </c>
      <c r="J68" s="309"/>
      <c r="K68" s="167"/>
      <c r="L68" s="169"/>
      <c r="M68" s="169"/>
      <c r="N68" s="169"/>
      <c r="O68" s="169"/>
      <c r="P68" s="169"/>
      <c r="Q68" s="169"/>
      <c r="R68" s="169"/>
    </row>
    <row r="69" spans="2:18" ht="15.75" x14ac:dyDescent="0.25">
      <c r="B69" s="209"/>
      <c r="C69" s="304" t="s">
        <v>83</v>
      </c>
      <c r="D69" s="305"/>
      <c r="E69" s="305"/>
      <c r="F69" s="305"/>
      <c r="G69" s="314"/>
      <c r="H69" s="306"/>
      <c r="I69" s="308"/>
      <c r="J69" s="309"/>
      <c r="K69" s="167"/>
      <c r="L69" s="169"/>
      <c r="M69" s="169"/>
      <c r="N69" s="169"/>
      <c r="O69" s="169"/>
      <c r="P69" s="169"/>
      <c r="Q69" s="169"/>
      <c r="R69" s="167"/>
    </row>
    <row r="70" spans="2:18" ht="15.75" x14ac:dyDescent="0.25">
      <c r="B70" s="209"/>
      <c r="C70" s="304" t="s">
        <v>84</v>
      </c>
      <c r="D70" s="305"/>
      <c r="E70" s="305"/>
      <c r="F70" s="305"/>
      <c r="G70" s="317">
        <v>1</v>
      </c>
      <c r="H70" s="318">
        <v>1</v>
      </c>
      <c r="I70" s="319">
        <v>1</v>
      </c>
      <c r="J70" s="320"/>
      <c r="K70" s="167"/>
      <c r="L70" s="169"/>
      <c r="M70" s="169"/>
      <c r="N70" s="169"/>
      <c r="O70" s="169"/>
      <c r="P70" s="169"/>
      <c r="Q70" s="169"/>
      <c r="R70" s="167"/>
    </row>
    <row r="71" spans="2:18" ht="13.5" customHeight="1" x14ac:dyDescent="0.25">
      <c r="B71" s="209"/>
      <c r="C71" s="304" t="s">
        <v>85</v>
      </c>
      <c r="D71" s="305"/>
      <c r="E71" s="305"/>
      <c r="F71" s="305"/>
      <c r="G71" s="306"/>
      <c r="H71" s="306"/>
      <c r="I71" s="308"/>
      <c r="J71" s="309"/>
      <c r="K71" s="167"/>
      <c r="L71" s="207"/>
      <c r="M71" s="207"/>
      <c r="N71" s="207"/>
      <c r="O71" s="207"/>
      <c r="P71" s="207"/>
      <c r="Q71" s="207"/>
      <c r="R71" s="207"/>
    </row>
    <row r="72" spans="2:18" ht="15.75" x14ac:dyDescent="0.25">
      <c r="B72" s="292"/>
      <c r="C72" s="321" t="s">
        <v>86</v>
      </c>
      <c r="D72" s="322"/>
      <c r="E72" s="322"/>
      <c r="F72" s="322"/>
      <c r="G72" s="323">
        <v>0.70369999999999999</v>
      </c>
      <c r="H72" s="324">
        <v>0.70369999999999999</v>
      </c>
      <c r="I72" s="325">
        <v>0.70369999999999999</v>
      </c>
      <c r="J72" s="313"/>
      <c r="K72" s="167"/>
      <c r="L72" s="207"/>
      <c r="M72" s="256"/>
      <c r="N72" s="256"/>
      <c r="O72" s="256"/>
      <c r="P72" s="256"/>
      <c r="Q72" s="256"/>
      <c r="R72" s="181"/>
    </row>
    <row r="73" spans="2:18" ht="21" customHeight="1" x14ac:dyDescent="0.25">
      <c r="B73" s="292"/>
      <c r="C73" s="321"/>
      <c r="D73" s="322"/>
      <c r="E73" s="322"/>
      <c r="F73" s="322"/>
      <c r="G73" s="322"/>
      <c r="H73" s="322"/>
      <c r="I73" s="326"/>
      <c r="J73" s="216"/>
      <c r="K73" s="167"/>
      <c r="L73" s="207"/>
      <c r="M73" s="248"/>
      <c r="N73" s="248"/>
      <c r="O73" s="248"/>
      <c r="P73" s="248"/>
      <c r="Q73" s="248"/>
      <c r="R73" s="327"/>
    </row>
    <row r="74" spans="2:18" ht="15.75" x14ac:dyDescent="0.25">
      <c r="B74" s="202" t="s">
        <v>88</v>
      </c>
      <c r="C74" s="328" t="s">
        <v>89</v>
      </c>
      <c r="D74" s="329"/>
      <c r="E74" s="329"/>
      <c r="F74" s="329"/>
      <c r="G74" s="329"/>
      <c r="H74" s="329"/>
      <c r="I74" s="330"/>
      <c r="J74" s="216"/>
      <c r="K74" s="315"/>
      <c r="L74" s="248"/>
      <c r="M74" s="248"/>
      <c r="N74" s="248"/>
      <c r="O74" s="248"/>
      <c r="P74" s="248"/>
      <c r="Q74" s="248"/>
      <c r="R74" s="327"/>
    </row>
    <row r="75" spans="2:18" ht="21" customHeight="1" x14ac:dyDescent="0.25">
      <c r="B75" s="175"/>
      <c r="C75" s="331" t="s">
        <v>8</v>
      </c>
      <c r="D75" s="314"/>
      <c r="E75" s="314"/>
      <c r="F75" s="314"/>
      <c r="G75" s="314"/>
      <c r="H75" s="314"/>
      <c r="I75" s="168"/>
      <c r="J75" s="167"/>
      <c r="K75" s="315"/>
      <c r="L75" s="248"/>
      <c r="M75" s="248"/>
      <c r="N75" s="248"/>
      <c r="O75" s="248"/>
      <c r="P75" s="248"/>
      <c r="Q75" s="248"/>
      <c r="R75" s="327"/>
    </row>
    <row r="76" spans="2:18" ht="15" customHeight="1" x14ac:dyDescent="0.25">
      <c r="B76" s="209"/>
      <c r="C76" s="304" t="s">
        <v>90</v>
      </c>
      <c r="D76" s="305"/>
      <c r="E76" s="305"/>
      <c r="F76" s="305"/>
      <c r="G76" s="305"/>
      <c r="H76" s="305"/>
      <c r="I76" s="332">
        <v>0</v>
      </c>
      <c r="J76" s="333"/>
      <c r="K76" s="315"/>
      <c r="L76" s="248"/>
      <c r="M76" s="248"/>
      <c r="N76" s="248"/>
      <c r="O76" s="248"/>
      <c r="P76" s="248"/>
      <c r="Q76" s="248"/>
      <c r="R76" s="327"/>
    </row>
    <row r="77" spans="2:18" ht="15.75" customHeight="1" x14ac:dyDescent="0.25">
      <c r="B77" s="209"/>
      <c r="C77" s="304" t="s">
        <v>91</v>
      </c>
      <c r="D77" s="305"/>
      <c r="E77" s="305"/>
      <c r="F77" s="305"/>
      <c r="G77" s="305"/>
      <c r="H77" s="305"/>
      <c r="I77" s="332">
        <v>0</v>
      </c>
      <c r="J77" s="333"/>
      <c r="K77" s="315"/>
      <c r="L77" s="248"/>
      <c r="M77" s="248"/>
      <c r="N77" s="248"/>
      <c r="O77" s="248"/>
      <c r="P77" s="248"/>
      <c r="Q77" s="248"/>
      <c r="R77" s="327"/>
    </row>
    <row r="78" spans="2:18" ht="15.75" x14ac:dyDescent="0.25">
      <c r="B78" s="209"/>
      <c r="C78" s="304" t="s">
        <v>92</v>
      </c>
      <c r="D78" s="305"/>
      <c r="E78" s="305"/>
      <c r="F78" s="305"/>
      <c r="G78" s="305"/>
      <c r="H78" s="305"/>
      <c r="I78" s="332">
        <v>0</v>
      </c>
      <c r="J78" s="333"/>
      <c r="K78" s="315"/>
      <c r="L78" s="248"/>
      <c r="M78" s="248"/>
      <c r="N78" s="248"/>
      <c r="O78" s="248"/>
      <c r="P78" s="248"/>
      <c r="Q78" s="248"/>
      <c r="R78" s="327"/>
    </row>
    <row r="79" spans="2:18" ht="19.5" customHeight="1" x14ac:dyDescent="0.25">
      <c r="B79" s="209"/>
      <c r="C79" s="304" t="s">
        <v>93</v>
      </c>
      <c r="D79" s="305"/>
      <c r="E79" s="305"/>
      <c r="F79" s="305"/>
      <c r="G79" s="305"/>
      <c r="H79" s="305"/>
      <c r="I79" s="332">
        <v>0</v>
      </c>
      <c r="J79" s="333"/>
      <c r="K79" s="315"/>
      <c r="L79" s="248"/>
      <c r="M79" s="248"/>
      <c r="N79" s="248"/>
      <c r="O79" s="248"/>
      <c r="P79" s="248"/>
      <c r="Q79" s="248"/>
      <c r="R79" s="327"/>
    </row>
    <row r="80" spans="2:18" ht="15" x14ac:dyDescent="0.25">
      <c r="B80" s="334"/>
      <c r="C80" s="335"/>
      <c r="D80" s="322"/>
      <c r="E80" s="322"/>
      <c r="F80" s="322"/>
      <c r="G80" s="322"/>
      <c r="H80" s="322"/>
      <c r="I80" s="336"/>
      <c r="J80" s="216"/>
      <c r="K80" s="169"/>
      <c r="L80" s="248"/>
      <c r="M80" s="248"/>
      <c r="N80" s="248"/>
      <c r="O80" s="248"/>
      <c r="P80" s="248"/>
      <c r="Q80" s="248"/>
      <c r="R80" s="327"/>
    </row>
    <row r="81" spans="2:18" ht="15" x14ac:dyDescent="0.25">
      <c r="B81" s="207"/>
      <c r="C81" s="337"/>
      <c r="D81" s="305"/>
      <c r="E81" s="305"/>
      <c r="F81" s="305"/>
      <c r="G81" s="305"/>
      <c r="H81" s="305"/>
      <c r="I81" s="302"/>
      <c r="J81" s="216"/>
      <c r="K81" s="169"/>
      <c r="L81" s="248"/>
      <c r="M81" s="248"/>
      <c r="N81" s="248"/>
      <c r="O81" s="248"/>
      <c r="P81" s="248"/>
      <c r="Q81" s="248"/>
      <c r="R81" s="327"/>
    </row>
    <row r="82" spans="2:18" ht="15" customHeight="1" x14ac:dyDescent="0.2">
      <c r="B82" s="528" t="s">
        <v>94</v>
      </c>
      <c r="C82" s="528"/>
      <c r="D82" s="528"/>
      <c r="E82" s="528"/>
      <c r="F82" s="528"/>
      <c r="G82" s="528"/>
      <c r="H82" s="528"/>
      <c r="I82" s="528"/>
      <c r="J82" s="207"/>
      <c r="K82" s="169"/>
      <c r="L82" s="248"/>
      <c r="M82" s="248"/>
      <c r="N82" s="248"/>
      <c r="O82" s="248"/>
      <c r="P82" s="248"/>
      <c r="Q82" s="248"/>
      <c r="R82" s="248"/>
    </row>
    <row r="83" spans="2:18" ht="15" customHeight="1" x14ac:dyDescent="0.25">
      <c r="B83" s="338"/>
      <c r="C83" s="338"/>
      <c r="D83" s="207"/>
      <c r="E83" s="207"/>
      <c r="F83" s="207"/>
      <c r="G83" s="207"/>
      <c r="H83" s="207"/>
      <c r="I83" s="207"/>
      <c r="J83" s="338"/>
      <c r="K83" s="169"/>
      <c r="L83" s="207"/>
      <c r="M83" s="207"/>
      <c r="N83" s="207"/>
      <c r="O83" s="207"/>
      <c r="P83" s="207"/>
      <c r="Q83" s="207"/>
      <c r="R83" s="207"/>
    </row>
    <row r="84" spans="2:18" ht="13.5" hidden="1" customHeight="1" x14ac:dyDescent="0.25">
      <c r="B84" s="339"/>
      <c r="C84" s="340" t="s">
        <v>95</v>
      </c>
      <c r="D84" s="341"/>
      <c r="E84" s="341"/>
      <c r="F84" s="341"/>
      <c r="G84" s="341"/>
      <c r="H84" s="341"/>
      <c r="I84" s="342"/>
      <c r="J84" s="343"/>
      <c r="K84" s="344"/>
      <c r="L84" s="344"/>
      <c r="M84" s="344"/>
      <c r="N84" s="344"/>
      <c r="O84" s="344"/>
      <c r="P84" s="344"/>
      <c r="Q84" s="344"/>
      <c r="R84" s="345"/>
    </row>
    <row r="85" spans="2:18" ht="15" hidden="1" x14ac:dyDescent="0.2">
      <c r="B85" s="346">
        <v>1</v>
      </c>
      <c r="C85" s="529" t="s">
        <v>96</v>
      </c>
      <c r="D85" s="529"/>
      <c r="E85" s="529"/>
      <c r="F85" s="529"/>
      <c r="G85" s="529"/>
      <c r="H85" s="529"/>
      <c r="I85" s="530"/>
      <c r="J85" s="347"/>
      <c r="K85" s="348"/>
      <c r="L85" s="348"/>
      <c r="M85" s="316"/>
      <c r="N85" s="316"/>
      <c r="O85" s="316"/>
      <c r="P85" s="316"/>
      <c r="Q85" s="344"/>
      <c r="R85" s="345"/>
    </row>
    <row r="86" spans="2:18" ht="91.5" hidden="1" customHeight="1" x14ac:dyDescent="0.2">
      <c r="B86" s="346">
        <v>2</v>
      </c>
      <c r="C86" s="531" t="s">
        <v>97</v>
      </c>
      <c r="D86" s="531"/>
      <c r="E86" s="531"/>
      <c r="F86" s="531"/>
      <c r="G86" s="531"/>
      <c r="H86" s="531"/>
      <c r="I86" s="532"/>
      <c r="J86" s="349"/>
      <c r="K86" s="350"/>
      <c r="L86" s="350"/>
      <c r="M86" s="350"/>
      <c r="N86" s="316"/>
      <c r="O86" s="316"/>
      <c r="P86" s="316"/>
      <c r="Q86" s="316"/>
      <c r="R86" s="345"/>
    </row>
    <row r="87" spans="2:18" ht="91.5" hidden="1" customHeight="1" x14ac:dyDescent="0.2">
      <c r="B87" s="346">
        <v>3</v>
      </c>
      <c r="C87" s="531" t="s">
        <v>98</v>
      </c>
      <c r="D87" s="531"/>
      <c r="E87" s="531"/>
      <c r="F87" s="531"/>
      <c r="G87" s="531"/>
      <c r="H87" s="531"/>
      <c r="I87" s="532"/>
      <c r="J87" s="349"/>
      <c r="K87" s="350"/>
      <c r="L87" s="350"/>
      <c r="M87" s="350"/>
      <c r="N87" s="316"/>
      <c r="O87" s="316"/>
      <c r="P87" s="316"/>
      <c r="Q87" s="316"/>
      <c r="R87" s="345"/>
    </row>
    <row r="88" spans="2:18" ht="47.25" hidden="1" customHeight="1" x14ac:dyDescent="0.2">
      <c r="B88" s="346">
        <v>4</v>
      </c>
      <c r="C88" s="531" t="s">
        <v>99</v>
      </c>
      <c r="D88" s="531"/>
      <c r="E88" s="531"/>
      <c r="F88" s="531"/>
      <c r="G88" s="531"/>
      <c r="H88" s="531"/>
      <c r="I88" s="532"/>
      <c r="J88" s="349"/>
      <c r="K88" s="350"/>
      <c r="L88" s="350"/>
      <c r="M88" s="350"/>
      <c r="N88" s="316"/>
      <c r="O88" s="316"/>
      <c r="P88" s="316"/>
      <c r="Q88" s="316"/>
      <c r="R88" s="345"/>
    </row>
    <row r="89" spans="2:18" ht="15" hidden="1" x14ac:dyDescent="0.2">
      <c r="B89" s="346">
        <v>5</v>
      </c>
      <c r="C89" s="531" t="s">
        <v>100</v>
      </c>
      <c r="D89" s="531"/>
      <c r="E89" s="531"/>
      <c r="F89" s="531"/>
      <c r="G89" s="531"/>
      <c r="H89" s="531"/>
      <c r="I89" s="532"/>
      <c r="J89" s="349"/>
      <c r="K89" s="350"/>
      <c r="L89" s="350"/>
      <c r="M89" s="350"/>
      <c r="N89" s="316"/>
      <c r="O89" s="316"/>
      <c r="P89" s="316"/>
      <c r="Q89" s="344"/>
      <c r="R89" s="345"/>
    </row>
    <row r="90" spans="2:18" ht="15" hidden="1" x14ac:dyDescent="0.2">
      <c r="B90" s="346"/>
      <c r="C90" s="350"/>
      <c r="D90" s="316"/>
      <c r="E90" s="316"/>
      <c r="F90" s="316"/>
      <c r="G90" s="316"/>
      <c r="H90" s="316"/>
      <c r="I90" s="351"/>
      <c r="J90" s="350"/>
      <c r="K90" s="350"/>
      <c r="L90" s="350"/>
      <c r="M90" s="350"/>
      <c r="N90" s="316"/>
      <c r="O90" s="316"/>
      <c r="P90" s="316"/>
      <c r="Q90" s="316"/>
      <c r="R90" s="352"/>
    </row>
    <row r="91" spans="2:18" ht="15" hidden="1" x14ac:dyDescent="0.2">
      <c r="B91" s="346"/>
      <c r="C91" s="350"/>
      <c r="D91" s="316"/>
      <c r="E91" s="316"/>
      <c r="F91" s="316"/>
      <c r="G91" s="316"/>
      <c r="H91" s="316"/>
      <c r="I91" s="351"/>
      <c r="J91" s="350"/>
      <c r="K91" s="316"/>
      <c r="L91" s="316"/>
      <c r="M91" s="316"/>
      <c r="N91" s="316"/>
      <c r="O91" s="316"/>
      <c r="P91" s="316"/>
      <c r="Q91" s="316"/>
      <c r="R91" s="352"/>
    </row>
    <row r="92" spans="2:18" ht="13.5" hidden="1" customHeight="1" x14ac:dyDescent="0.25">
      <c r="B92" s="353"/>
      <c r="C92" s="256"/>
      <c r="D92" s="169"/>
      <c r="E92" s="169"/>
      <c r="F92" s="169"/>
      <c r="G92" s="266" t="s">
        <v>101</v>
      </c>
      <c r="H92" s="248"/>
      <c r="I92" s="168"/>
      <c r="J92" s="174"/>
      <c r="K92" s="169"/>
      <c r="L92" s="266"/>
      <c r="M92" s="266"/>
      <c r="N92" s="266"/>
      <c r="O92" s="266"/>
      <c r="P92" s="266"/>
      <c r="Q92" s="206" t="s">
        <v>101</v>
      </c>
      <c r="R92" s="354"/>
    </row>
    <row r="93" spans="2:18" ht="15" hidden="1" customHeight="1" x14ac:dyDescent="0.25">
      <c r="B93" s="353"/>
      <c r="C93" s="256"/>
      <c r="D93" s="169"/>
      <c r="E93" s="169"/>
      <c r="F93" s="169"/>
      <c r="G93" s="266" t="s">
        <v>102</v>
      </c>
      <c r="H93" s="248"/>
      <c r="I93" s="168"/>
      <c r="J93" s="174"/>
      <c r="K93" s="169"/>
      <c r="L93" s="266"/>
      <c r="M93" s="266"/>
      <c r="N93" s="266"/>
      <c r="O93" s="266"/>
      <c r="P93" s="266"/>
      <c r="Q93" s="206" t="s">
        <v>102</v>
      </c>
      <c r="R93" s="354"/>
    </row>
    <row r="94" spans="2:18" ht="15" hidden="1" x14ac:dyDescent="0.25">
      <c r="B94" s="353"/>
      <c r="C94" s="256"/>
      <c r="D94" s="169"/>
      <c r="E94" s="169"/>
      <c r="F94" s="169"/>
      <c r="G94" s="266"/>
      <c r="H94" s="248"/>
      <c r="I94" s="168"/>
      <c r="J94" s="174"/>
      <c r="K94" s="169"/>
      <c r="L94" s="266"/>
      <c r="M94" s="266"/>
      <c r="N94" s="266"/>
      <c r="O94" s="266"/>
      <c r="P94" s="266"/>
      <c r="Q94" s="206"/>
      <c r="R94" s="354"/>
    </row>
    <row r="95" spans="2:18" ht="15" hidden="1" x14ac:dyDescent="0.25">
      <c r="B95" s="353"/>
      <c r="C95" s="256"/>
      <c r="D95" s="169"/>
      <c r="E95" s="169"/>
      <c r="F95" s="169"/>
      <c r="G95" s="266"/>
      <c r="H95" s="248"/>
      <c r="I95" s="168"/>
      <c r="J95" s="174"/>
      <c r="K95" s="169"/>
      <c r="L95" s="266"/>
      <c r="M95" s="266"/>
      <c r="N95" s="266"/>
      <c r="O95" s="266"/>
      <c r="P95" s="266"/>
      <c r="Q95" s="206"/>
      <c r="R95" s="354"/>
    </row>
    <row r="96" spans="2:18" ht="15" hidden="1" x14ac:dyDescent="0.25">
      <c r="B96" s="353"/>
      <c r="C96" s="256"/>
      <c r="D96" s="169"/>
      <c r="E96" s="169"/>
      <c r="F96" s="169"/>
      <c r="G96" s="167"/>
      <c r="H96" s="248"/>
      <c r="I96" s="168"/>
      <c r="J96" s="174"/>
      <c r="K96" s="169"/>
      <c r="L96" s="266"/>
      <c r="M96" s="266"/>
      <c r="N96" s="266"/>
      <c r="O96" s="266"/>
      <c r="P96" s="266"/>
      <c r="Q96" s="174"/>
      <c r="R96" s="354"/>
    </row>
    <row r="97" spans="1:36" ht="15" hidden="1" x14ac:dyDescent="0.25">
      <c r="B97" s="355" t="s">
        <v>103</v>
      </c>
      <c r="C97" s="174" t="s">
        <v>104</v>
      </c>
      <c r="D97" s="167"/>
      <c r="E97" s="167"/>
      <c r="F97" s="167"/>
      <c r="G97" s="266" t="s">
        <v>105</v>
      </c>
      <c r="H97" s="248"/>
      <c r="I97" s="168"/>
      <c r="J97" s="174"/>
      <c r="K97" s="169"/>
      <c r="L97" s="266"/>
      <c r="M97" s="266"/>
      <c r="N97" s="266"/>
      <c r="O97" s="266"/>
      <c r="P97" s="266"/>
      <c r="Q97" s="206" t="s">
        <v>105</v>
      </c>
      <c r="R97" s="354"/>
    </row>
    <row r="98" spans="1:36" ht="15" hidden="1" x14ac:dyDescent="0.25">
      <c r="B98" s="355" t="s">
        <v>106</v>
      </c>
      <c r="C98" s="174" t="s">
        <v>107</v>
      </c>
      <c r="D98" s="167"/>
      <c r="E98" s="167"/>
      <c r="F98" s="167"/>
      <c r="G98" s="356" t="s">
        <v>108</v>
      </c>
      <c r="H98" s="248"/>
      <c r="I98" s="168"/>
      <c r="J98" s="174"/>
      <c r="K98" s="169"/>
      <c r="L98" s="266"/>
      <c r="M98" s="266"/>
      <c r="N98" s="266"/>
      <c r="O98" s="266"/>
      <c r="P98" s="266"/>
      <c r="Q98" s="206" t="s">
        <v>108</v>
      </c>
      <c r="R98" s="354"/>
    </row>
    <row r="99" spans="1:36" ht="15" hidden="1" x14ac:dyDescent="0.25">
      <c r="B99" s="355"/>
      <c r="C99" s="174"/>
      <c r="D99" s="167"/>
      <c r="E99" s="167"/>
      <c r="F99" s="167"/>
      <c r="G99" s="266" t="s">
        <v>109</v>
      </c>
      <c r="H99" s="248"/>
      <c r="I99" s="168"/>
      <c r="J99" s="174"/>
      <c r="K99" s="169"/>
      <c r="L99" s="266"/>
      <c r="M99" s="266"/>
      <c r="N99" s="266"/>
      <c r="O99" s="266"/>
      <c r="P99" s="266"/>
      <c r="Q99" s="206" t="s">
        <v>109</v>
      </c>
      <c r="R99" s="356"/>
    </row>
    <row r="100" spans="1:36" ht="15.75" hidden="1" thickBot="1" x14ac:dyDescent="0.3">
      <c r="B100" s="357"/>
      <c r="C100" s="358"/>
      <c r="D100" s="286"/>
      <c r="E100" s="286"/>
      <c r="F100" s="286"/>
      <c r="G100" s="286"/>
      <c r="H100" s="286"/>
      <c r="I100" s="359"/>
      <c r="J100" s="174"/>
      <c r="K100" s="360"/>
      <c r="L100" s="360"/>
      <c r="M100" s="360"/>
      <c r="N100" s="360"/>
      <c r="O100" s="360"/>
      <c r="P100" s="360"/>
      <c r="Q100" s="360"/>
      <c r="R100" s="361"/>
    </row>
    <row r="101" spans="1:36" ht="15" hidden="1" x14ac:dyDescent="0.25">
      <c r="B101" s="362"/>
      <c r="C101" s="363"/>
      <c r="D101" s="267"/>
      <c r="E101" s="267"/>
      <c r="F101" s="267"/>
      <c r="G101" s="267"/>
      <c r="H101" s="267"/>
      <c r="I101" s="153"/>
      <c r="J101" s="364"/>
      <c r="K101" s="267"/>
      <c r="L101" s="267"/>
      <c r="M101" s="267"/>
      <c r="N101" s="267"/>
      <c r="O101" s="267"/>
      <c r="P101" s="267"/>
      <c r="Q101" s="267"/>
      <c r="R101" s="153"/>
    </row>
    <row r="102" spans="1:36" ht="15" hidden="1" x14ac:dyDescent="0.25">
      <c r="B102" s="362"/>
      <c r="C102" s="363"/>
      <c r="D102" s="267"/>
      <c r="E102" s="267"/>
      <c r="F102" s="267"/>
      <c r="G102" s="267"/>
      <c r="H102" s="267"/>
      <c r="I102" s="153"/>
      <c r="J102" s="364"/>
      <c r="K102" s="267"/>
      <c r="L102" s="267"/>
      <c r="M102" s="267"/>
      <c r="N102" s="267"/>
      <c r="O102" s="267"/>
      <c r="P102" s="267"/>
      <c r="Q102" s="267"/>
      <c r="R102" s="153"/>
    </row>
    <row r="103" spans="1:36" hidden="1" x14ac:dyDescent="0.2">
      <c r="B103" s="365"/>
      <c r="C103" s="267"/>
      <c r="D103" s="267"/>
      <c r="E103" s="267"/>
      <c r="F103" s="267"/>
      <c r="G103" s="267"/>
      <c r="H103" s="267"/>
      <c r="I103" s="153"/>
      <c r="K103" s="267"/>
      <c r="L103" s="267"/>
      <c r="M103" s="267"/>
      <c r="N103" s="267"/>
      <c r="O103" s="267"/>
      <c r="P103" s="267"/>
      <c r="Q103" s="267"/>
      <c r="R103" s="153"/>
    </row>
    <row r="104" spans="1:36" hidden="1" x14ac:dyDescent="0.2">
      <c r="B104" s="551" t="s">
        <v>110</v>
      </c>
      <c r="C104" s="551"/>
      <c r="D104" s="551"/>
      <c r="E104" s="551"/>
      <c r="F104" s="551"/>
      <c r="G104" s="551"/>
      <c r="H104" s="551"/>
      <c r="I104" s="551"/>
      <c r="J104" s="366"/>
      <c r="K104" s="367"/>
    </row>
    <row r="105" spans="1:36" hidden="1" x14ac:dyDescent="0.2"/>
    <row r="106" spans="1:36" hidden="1" x14ac:dyDescent="0.2"/>
    <row r="107" spans="1:36" s="368" customFormat="1" ht="25.5" hidden="1" x14ac:dyDescent="0.2">
      <c r="A107" s="156"/>
      <c r="B107" s="156"/>
      <c r="C107" s="369" t="s">
        <v>111</v>
      </c>
      <c r="D107" s="369"/>
      <c r="E107" s="369"/>
      <c r="F107" s="369"/>
      <c r="G107" s="369"/>
      <c r="H107" s="369"/>
      <c r="J107" s="153"/>
      <c r="K107" s="156"/>
      <c r="L107" s="156"/>
      <c r="M107" s="156"/>
      <c r="N107" s="156"/>
      <c r="O107" s="156"/>
      <c r="P107" s="156"/>
      <c r="Q107" s="156"/>
      <c r="S107" s="156"/>
      <c r="T107" s="156"/>
      <c r="U107" s="156"/>
      <c r="V107" s="156"/>
      <c r="W107" s="156"/>
      <c r="X107" s="156"/>
      <c r="Y107" s="156"/>
      <c r="Z107" s="156"/>
      <c r="AA107" s="156"/>
      <c r="AB107" s="156"/>
      <c r="AC107" s="156"/>
      <c r="AD107" s="156"/>
      <c r="AE107" s="156"/>
      <c r="AF107" s="156"/>
      <c r="AG107" s="156"/>
      <c r="AH107" s="156"/>
      <c r="AI107" s="156"/>
      <c r="AJ107" s="156"/>
    </row>
    <row r="108" spans="1:36" s="368" customFormat="1" hidden="1" x14ac:dyDescent="0.2">
      <c r="A108" s="156"/>
      <c r="B108" s="156"/>
      <c r="C108" s="156"/>
      <c r="D108" s="156"/>
      <c r="E108" s="156"/>
      <c r="F108" s="156"/>
      <c r="G108" s="156"/>
      <c r="H108" s="156"/>
      <c r="J108" s="153"/>
      <c r="K108" s="156"/>
      <c r="L108" s="156"/>
      <c r="M108" s="156"/>
      <c r="N108" s="156"/>
      <c r="O108" s="156"/>
      <c r="P108" s="156"/>
      <c r="Q108" s="156"/>
      <c r="S108" s="156"/>
      <c r="T108" s="156"/>
      <c r="U108" s="156"/>
      <c r="V108" s="156"/>
      <c r="W108" s="156"/>
      <c r="X108" s="156"/>
      <c r="Y108" s="156"/>
      <c r="Z108" s="156"/>
      <c r="AA108" s="156"/>
      <c r="AB108" s="156"/>
      <c r="AC108" s="156"/>
      <c r="AD108" s="156"/>
      <c r="AE108" s="156"/>
      <c r="AF108" s="156"/>
      <c r="AG108" s="156"/>
      <c r="AH108" s="156"/>
      <c r="AI108" s="156"/>
      <c r="AJ108" s="156"/>
    </row>
    <row r="109" spans="1:36" s="368" customFormat="1" hidden="1" x14ac:dyDescent="0.2">
      <c r="A109" s="156"/>
      <c r="B109" s="156"/>
      <c r="C109" s="156"/>
      <c r="D109" s="156"/>
      <c r="E109" s="156"/>
      <c r="F109" s="156"/>
      <c r="G109" s="156"/>
      <c r="H109" s="156"/>
      <c r="J109" s="153"/>
      <c r="K109" s="156"/>
      <c r="L109" s="156"/>
      <c r="M109" s="156"/>
      <c r="N109" s="156"/>
      <c r="O109" s="156"/>
      <c r="P109" s="156"/>
      <c r="Q109" s="156"/>
      <c r="S109" s="156"/>
      <c r="T109" s="156"/>
      <c r="U109" s="156"/>
      <c r="V109" s="156"/>
      <c r="W109" s="156"/>
      <c r="X109" s="156"/>
      <c r="Y109" s="156"/>
      <c r="Z109" s="156"/>
      <c r="AA109" s="156"/>
      <c r="AB109" s="156"/>
      <c r="AC109" s="156"/>
      <c r="AD109" s="156"/>
      <c r="AE109" s="156"/>
      <c r="AF109" s="156"/>
      <c r="AG109" s="156"/>
      <c r="AH109" s="156"/>
      <c r="AI109" s="156"/>
      <c r="AJ109" s="156"/>
    </row>
    <row r="110" spans="1:36" s="368" customFormat="1" hidden="1" x14ac:dyDescent="0.2">
      <c r="A110" s="156"/>
      <c r="B110" s="156"/>
      <c r="C110" s="156"/>
      <c r="D110" s="156"/>
      <c r="E110" s="156"/>
      <c r="F110" s="156"/>
      <c r="G110" s="156"/>
      <c r="H110" s="156"/>
      <c r="J110" s="153"/>
      <c r="K110" s="156"/>
      <c r="L110" s="156"/>
      <c r="M110" s="156"/>
      <c r="N110" s="156"/>
      <c r="O110" s="156"/>
      <c r="P110" s="156"/>
      <c r="Q110" s="156"/>
      <c r="S110" s="156"/>
      <c r="T110" s="156"/>
      <c r="U110" s="156"/>
      <c r="V110" s="156"/>
      <c r="W110" s="156"/>
      <c r="X110" s="156"/>
      <c r="Y110" s="156"/>
      <c r="Z110" s="156"/>
      <c r="AA110" s="156"/>
      <c r="AB110" s="156"/>
      <c r="AC110" s="156"/>
      <c r="AD110" s="156"/>
      <c r="AE110" s="156"/>
      <c r="AF110" s="156"/>
      <c r="AG110" s="156"/>
      <c r="AH110" s="156"/>
      <c r="AI110" s="156"/>
      <c r="AJ110" s="156"/>
    </row>
    <row r="111" spans="1:36" s="368" customFormat="1" hidden="1" x14ac:dyDescent="0.2">
      <c r="A111" s="156"/>
      <c r="B111" s="156"/>
      <c r="C111" s="156"/>
      <c r="D111" s="156"/>
      <c r="E111" s="156"/>
      <c r="F111" s="156"/>
      <c r="G111" s="156"/>
      <c r="H111" s="156"/>
      <c r="J111" s="153"/>
      <c r="K111" s="156"/>
      <c r="L111" s="156"/>
      <c r="M111" s="156"/>
      <c r="N111" s="156"/>
      <c r="O111" s="156"/>
      <c r="P111" s="156"/>
      <c r="Q111" s="156"/>
      <c r="S111" s="156"/>
      <c r="T111" s="156"/>
      <c r="U111" s="156"/>
      <c r="V111" s="156"/>
      <c r="W111" s="156"/>
      <c r="X111" s="156"/>
      <c r="Y111" s="156"/>
      <c r="Z111" s="156"/>
      <c r="AA111" s="156"/>
      <c r="AB111" s="156"/>
      <c r="AC111" s="156"/>
      <c r="AD111" s="156"/>
      <c r="AE111" s="156"/>
      <c r="AF111" s="156"/>
      <c r="AG111" s="156"/>
      <c r="AH111" s="156"/>
      <c r="AI111" s="156"/>
      <c r="AJ111" s="156"/>
    </row>
  </sheetData>
  <mergeCells count="22">
    <mergeCell ref="C87:I87"/>
    <mergeCell ref="C88:I88"/>
    <mergeCell ref="C89:I89"/>
    <mergeCell ref="B104:I104"/>
    <mergeCell ref="P9:P10"/>
    <mergeCell ref="G9:G10"/>
    <mergeCell ref="Q9:Q10"/>
    <mergeCell ref="L56:R56"/>
    <mergeCell ref="B82:I82"/>
    <mergeCell ref="C85:I85"/>
    <mergeCell ref="C86:I86"/>
    <mergeCell ref="H9:H10"/>
    <mergeCell ref="K9:K10"/>
    <mergeCell ref="L9:L10"/>
    <mergeCell ref="M9:M10"/>
    <mergeCell ref="N9:N10"/>
    <mergeCell ref="O9:O10"/>
    <mergeCell ref="B9:B10"/>
    <mergeCell ref="C9:C10"/>
    <mergeCell ref="D9:D10"/>
    <mergeCell ref="E9:E10"/>
    <mergeCell ref="F9:F10"/>
  </mergeCells>
  <pageMargins left="0.43307086614173229" right="0.23622047244094491"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1"/>
  <sheetViews>
    <sheetView topLeftCell="J1" zoomScale="70" zoomScaleNormal="70" workbookViewId="0">
      <selection activeCell="D16" sqref="D16"/>
    </sheetView>
  </sheetViews>
  <sheetFormatPr defaultColWidth="0" defaultRowHeight="12.75" customHeight="1" zeroHeight="1" x14ac:dyDescent="0.2"/>
  <cols>
    <col min="1" max="1" width="3.7109375" style="156" hidden="1" customWidth="1"/>
    <col min="2" max="2" width="6.5703125" style="156" hidden="1" customWidth="1"/>
    <col min="3" max="3" width="79.5703125" style="156" hidden="1" customWidth="1"/>
    <col min="4" max="4" width="16" style="156" hidden="1" customWidth="1"/>
    <col min="5" max="5" width="15.5703125" style="156" hidden="1" customWidth="1"/>
    <col min="6" max="6" width="17.5703125" style="156" hidden="1" customWidth="1"/>
    <col min="7" max="7" width="16" style="156" hidden="1" customWidth="1"/>
    <col min="8" max="8" width="15.5703125" style="156" hidden="1" customWidth="1"/>
    <col min="9" max="9" width="16.5703125" style="368" hidden="1" customWidth="1"/>
    <col min="10" max="10" width="8.7109375" style="156" customWidth="1"/>
    <col min="11" max="11" width="67.42578125" style="156" customWidth="1"/>
    <col min="12" max="16" width="18" style="156" customWidth="1"/>
    <col min="17" max="17" width="18" style="368" customWidth="1"/>
    <col min="18" max="18" width="1.5703125" style="156" customWidth="1"/>
    <col min="19" max="19" width="9.140625" style="156" hidden="1" customWidth="1"/>
    <col min="20" max="20" width="15.28515625" style="156" hidden="1" customWidth="1"/>
    <col min="21" max="21" width="14.42578125" style="156" hidden="1" customWidth="1"/>
    <col min="22" max="22" width="12.85546875" style="156" hidden="1" customWidth="1"/>
    <col min="23" max="23" width="19.140625" style="156" hidden="1" customWidth="1"/>
    <col min="24" max="25" width="13.28515625" style="156" hidden="1" customWidth="1"/>
    <col min="26" max="26" width="10.5703125" style="156" hidden="1" customWidth="1"/>
    <col min="27" max="27" width="9.140625" style="156" hidden="1" customWidth="1"/>
    <col min="28" max="28" width="12" style="156" hidden="1" customWidth="1"/>
    <col min="29" max="30" width="11.5703125" style="156" hidden="1" customWidth="1"/>
    <col min="31" max="31" width="12" style="156" hidden="1" customWidth="1"/>
    <col min="32" max="33" width="9.140625" style="156" hidden="1" customWidth="1"/>
    <col min="34" max="36" width="13.140625" style="156" hidden="1" customWidth="1"/>
    <col min="37" max="39" width="14.85546875" style="156" hidden="1" customWidth="1"/>
    <col min="40" max="40" width="14.42578125" style="156" hidden="1" customWidth="1"/>
    <col min="41" max="256" width="9.140625" style="156" hidden="1" customWidth="1"/>
    <col min="257" max="16384" width="9" style="370" hidden="1"/>
  </cols>
  <sheetData>
    <row r="1" spans="1:48" x14ac:dyDescent="0.2">
      <c r="B1" s="267"/>
      <c r="C1" s="154"/>
      <c r="D1" s="154"/>
      <c r="E1" s="154"/>
      <c r="F1" s="154"/>
      <c r="G1" s="154"/>
      <c r="H1" s="154"/>
      <c r="I1" s="155"/>
      <c r="J1" s="151"/>
      <c r="K1" s="151"/>
      <c r="L1" s="151"/>
      <c r="M1" s="151"/>
      <c r="N1" s="151"/>
      <c r="O1" s="151"/>
      <c r="P1" s="151"/>
      <c r="Q1" s="152"/>
    </row>
    <row r="2" spans="1:48" ht="18.75" x14ac:dyDescent="0.3">
      <c r="A2" s="371"/>
      <c r="B2" s="157" t="s">
        <v>0</v>
      </c>
      <c r="C2" s="158"/>
      <c r="D2" s="158"/>
      <c r="E2" s="158"/>
      <c r="F2" s="158"/>
      <c r="G2" s="158"/>
      <c r="H2" s="158"/>
      <c r="I2" s="372"/>
      <c r="J2" s="373"/>
      <c r="K2" s="374"/>
      <c r="L2" s="375"/>
      <c r="M2" s="375"/>
      <c r="N2" s="375"/>
      <c r="O2" s="375"/>
      <c r="P2" s="375"/>
      <c r="Q2" s="376"/>
    </row>
    <row r="3" spans="1:48" ht="18" customHeight="1" x14ac:dyDescent="0.3">
      <c r="A3" s="377"/>
      <c r="B3" s="166" t="s">
        <v>1</v>
      </c>
      <c r="C3" s="161"/>
      <c r="D3" s="161"/>
      <c r="E3" s="161"/>
      <c r="F3" s="161"/>
      <c r="G3" s="161"/>
      <c r="H3" s="161"/>
      <c r="I3" s="378"/>
      <c r="J3" s="268"/>
      <c r="K3" s="379"/>
      <c r="L3" s="206"/>
      <c r="M3" s="206"/>
      <c r="N3" s="206"/>
      <c r="O3" s="206"/>
      <c r="P3" s="206"/>
      <c r="Q3" s="208"/>
    </row>
    <row r="4" spans="1:48" ht="15.75" customHeight="1" x14ac:dyDescent="0.25">
      <c r="A4" s="377"/>
      <c r="B4" s="173" t="s">
        <v>2</v>
      </c>
      <c r="C4" s="174"/>
      <c r="D4" s="174"/>
      <c r="E4" s="174"/>
      <c r="F4" s="174"/>
      <c r="G4" s="174"/>
      <c r="H4" s="174"/>
      <c r="I4" s="181"/>
      <c r="J4" s="268"/>
      <c r="K4" s="379"/>
      <c r="L4" s="206"/>
      <c r="M4" s="206"/>
      <c r="N4" s="206"/>
      <c r="O4" s="206"/>
      <c r="P4" s="206"/>
      <c r="Q4" s="208"/>
    </row>
    <row r="5" spans="1:48" ht="12.75" customHeight="1" x14ac:dyDescent="0.25">
      <c r="A5" s="377"/>
      <c r="B5" s="178"/>
      <c r="C5" s="169"/>
      <c r="D5" s="169"/>
      <c r="E5" s="169"/>
      <c r="F5" s="169"/>
      <c r="G5" s="169"/>
      <c r="H5" s="169"/>
      <c r="I5" s="168"/>
      <c r="J5" s="268"/>
      <c r="K5" s="268"/>
      <c r="L5" s="256"/>
      <c r="M5" s="256"/>
      <c r="N5" s="256"/>
      <c r="O5" s="256"/>
      <c r="P5" s="256"/>
      <c r="Q5" s="181"/>
    </row>
    <row r="6" spans="1:48" ht="15.75" customHeight="1" x14ac:dyDescent="0.25">
      <c r="A6" s="377"/>
      <c r="B6" s="179" t="s">
        <v>3</v>
      </c>
      <c r="C6" s="180"/>
      <c r="D6" s="180"/>
      <c r="E6" s="180"/>
      <c r="F6" s="180"/>
      <c r="G6" s="180"/>
      <c r="H6" s="180"/>
      <c r="I6" s="265"/>
      <c r="J6" s="268"/>
      <c r="K6" s="173" t="s">
        <v>4</v>
      </c>
      <c r="L6" s="174"/>
      <c r="M6" s="174"/>
      <c r="N6" s="174"/>
      <c r="O6" s="174"/>
      <c r="P6" s="174"/>
      <c r="Q6" s="181"/>
    </row>
    <row r="7" spans="1:48" ht="12.75" customHeight="1" x14ac:dyDescent="0.25">
      <c r="A7" s="377"/>
      <c r="B7" s="178"/>
      <c r="C7" s="169"/>
      <c r="D7" s="169"/>
      <c r="E7" s="169"/>
      <c r="F7" s="169"/>
      <c r="G7" s="169"/>
      <c r="H7" s="169"/>
      <c r="I7" s="168"/>
      <c r="J7" s="268"/>
      <c r="K7" s="268"/>
      <c r="L7" s="256"/>
      <c r="M7" s="256"/>
      <c r="N7" s="256"/>
      <c r="O7" s="256"/>
      <c r="P7" s="256"/>
      <c r="Q7" s="181"/>
    </row>
    <row r="8" spans="1:48" ht="19.5" customHeight="1" x14ac:dyDescent="0.25">
      <c r="A8" s="377"/>
      <c r="B8" s="182"/>
      <c r="C8" s="183"/>
      <c r="D8" s="183"/>
      <c r="E8" s="183"/>
      <c r="F8" s="183"/>
      <c r="G8" s="183"/>
      <c r="H8" s="183"/>
      <c r="I8" s="184" t="s">
        <v>5</v>
      </c>
      <c r="J8" s="268"/>
      <c r="K8" s="268"/>
      <c r="L8" s="256"/>
      <c r="M8" s="256"/>
      <c r="N8" s="256"/>
      <c r="O8" s="256"/>
      <c r="P8" s="256"/>
      <c r="Q8" s="380" t="s">
        <v>6</v>
      </c>
    </row>
    <row r="9" spans="1:48" ht="29.25" customHeight="1" x14ac:dyDescent="0.2">
      <c r="A9" s="377"/>
      <c r="B9" s="565" t="s">
        <v>7</v>
      </c>
      <c r="C9" s="535" t="s">
        <v>8</v>
      </c>
      <c r="D9" s="547" t="s">
        <v>9</v>
      </c>
      <c r="E9" s="549" t="s">
        <v>10</v>
      </c>
      <c r="F9" s="549" t="s">
        <v>11</v>
      </c>
      <c r="G9" s="553" t="s">
        <v>12</v>
      </c>
      <c r="H9" s="533" t="s">
        <v>13</v>
      </c>
      <c r="I9" s="186" t="s">
        <v>14</v>
      </c>
      <c r="J9" s="557" t="s">
        <v>7</v>
      </c>
      <c r="K9" s="559" t="s">
        <v>8</v>
      </c>
      <c r="L9" s="561" t="s">
        <v>9</v>
      </c>
      <c r="M9" s="563" t="s">
        <v>10</v>
      </c>
      <c r="N9" s="563" t="s">
        <v>15</v>
      </c>
      <c r="O9" s="567" t="s">
        <v>12</v>
      </c>
      <c r="P9" s="554" t="s">
        <v>13</v>
      </c>
      <c r="Q9" s="381" t="s">
        <v>14</v>
      </c>
    </row>
    <row r="10" spans="1:48" s="191" customFormat="1" ht="29.25" customHeight="1" x14ac:dyDescent="0.25">
      <c r="A10" s="382"/>
      <c r="B10" s="566"/>
      <c r="C10" s="536"/>
      <c r="D10" s="548"/>
      <c r="E10" s="550"/>
      <c r="F10" s="550"/>
      <c r="G10" s="553"/>
      <c r="H10" s="534"/>
      <c r="I10" s="188" t="s">
        <v>16</v>
      </c>
      <c r="J10" s="558"/>
      <c r="K10" s="560"/>
      <c r="L10" s="562"/>
      <c r="M10" s="564"/>
      <c r="N10" s="564"/>
      <c r="O10" s="567"/>
      <c r="P10" s="555"/>
      <c r="Q10" s="383" t="s">
        <v>16</v>
      </c>
      <c r="V10" s="192"/>
    </row>
    <row r="11" spans="1:48" ht="17.25" customHeight="1" x14ac:dyDescent="0.25">
      <c r="A11" s="377"/>
      <c r="B11" s="384"/>
      <c r="C11" s="194"/>
      <c r="D11" s="195" t="s">
        <v>17</v>
      </c>
      <c r="E11" s="196" t="s">
        <v>17</v>
      </c>
      <c r="F11" s="196" t="s">
        <v>17</v>
      </c>
      <c r="G11" s="197" t="s">
        <v>17</v>
      </c>
      <c r="H11" s="198" t="s">
        <v>17</v>
      </c>
      <c r="I11" s="197" t="s">
        <v>18</v>
      </c>
      <c r="J11" s="385"/>
      <c r="K11" s="386"/>
      <c r="L11" s="387" t="s">
        <v>17</v>
      </c>
      <c r="M11" s="388" t="s">
        <v>17</v>
      </c>
      <c r="N11" s="388" t="s">
        <v>17</v>
      </c>
      <c r="O11" s="389" t="s">
        <v>17</v>
      </c>
      <c r="P11" s="390" t="s">
        <v>17</v>
      </c>
      <c r="Q11" s="389" t="s">
        <v>18</v>
      </c>
    </row>
    <row r="12" spans="1:48" ht="15" x14ac:dyDescent="0.25">
      <c r="A12" s="377"/>
      <c r="B12" s="391">
        <v>1</v>
      </c>
      <c r="C12" s="159" t="s">
        <v>19</v>
      </c>
      <c r="D12" s="159"/>
      <c r="E12" s="159"/>
      <c r="F12" s="159"/>
      <c r="G12" s="159"/>
      <c r="H12" s="204"/>
      <c r="I12" s="376"/>
      <c r="J12" s="268"/>
      <c r="K12" s="268"/>
      <c r="L12" s="256"/>
      <c r="M12" s="256"/>
      <c r="N12" s="256"/>
      <c r="O12" s="174"/>
      <c r="P12" s="338"/>
      <c r="Q12" s="208"/>
    </row>
    <row r="13" spans="1:48" ht="18.75" x14ac:dyDescent="0.3">
      <c r="A13" s="377"/>
      <c r="B13" s="353"/>
      <c r="C13" s="256" t="s">
        <v>20</v>
      </c>
      <c r="D13" s="270">
        <f>G13-E13</f>
        <v>1322.9499999999998</v>
      </c>
      <c r="E13" s="256">
        <v>1021.04</v>
      </c>
      <c r="F13" s="392">
        <v>2189.4737946999999</v>
      </c>
      <c r="G13" s="216">
        <f>ROUND(SUM('[12]P&amp;L'!C7:C11)/100000,2)</f>
        <v>2343.9899999999998</v>
      </c>
      <c r="H13" s="392">
        <v>4498.2891158000002</v>
      </c>
      <c r="I13" s="393">
        <v>9429.6299999999992</v>
      </c>
      <c r="J13" s="394">
        <v>1</v>
      </c>
      <c r="K13" s="395" t="s">
        <v>21</v>
      </c>
      <c r="L13" s="396"/>
      <c r="M13" s="396"/>
      <c r="N13" s="396"/>
      <c r="O13" s="396"/>
      <c r="P13" s="397"/>
      <c r="Q13" s="398"/>
      <c r="R13" s="222"/>
      <c r="S13" s="222"/>
      <c r="T13" s="222"/>
      <c r="U13" s="222"/>
      <c r="V13" s="222"/>
      <c r="W13" s="222"/>
      <c r="X13" s="222"/>
      <c r="Y13" s="222"/>
      <c r="Z13" s="222"/>
      <c r="AA13" s="223"/>
      <c r="AB13" s="223"/>
      <c r="AC13" s="223"/>
      <c r="AD13" s="223"/>
      <c r="AE13" s="223"/>
      <c r="AF13" s="224"/>
      <c r="AG13" s="224"/>
      <c r="AH13" s="222"/>
      <c r="AI13" s="222"/>
      <c r="AJ13" s="222"/>
      <c r="AK13" s="222"/>
      <c r="AL13" s="222"/>
      <c r="AM13" s="222"/>
      <c r="AN13" s="222"/>
      <c r="AP13" s="222"/>
      <c r="AQ13" s="222"/>
      <c r="AR13" s="222"/>
      <c r="AS13" s="222"/>
      <c r="AT13" s="222"/>
      <c r="AU13" s="222"/>
    </row>
    <row r="14" spans="1:48" ht="18.75" x14ac:dyDescent="0.3">
      <c r="A14" s="377"/>
      <c r="B14" s="353"/>
      <c r="C14" s="256" t="s">
        <v>22</v>
      </c>
      <c r="D14" s="270">
        <f>G14-E14</f>
        <v>238.32999999999998</v>
      </c>
      <c r="E14" s="256">
        <v>302.20999999999998</v>
      </c>
      <c r="F14" s="392">
        <v>205.48094168419348</v>
      </c>
      <c r="G14" s="216">
        <f>ROUND(SUM('[12]P&amp;L'!C12:C13)/10^5,2)</f>
        <v>540.54</v>
      </c>
      <c r="H14" s="392">
        <v>395.20931168419344</v>
      </c>
      <c r="I14" s="393">
        <v>970.12</v>
      </c>
      <c r="J14" s="399"/>
      <c r="K14" s="400" t="s">
        <v>23</v>
      </c>
      <c r="L14" s="397">
        <f>O14-M14</f>
        <v>163.76653000000002</v>
      </c>
      <c r="M14" s="397">
        <v>2.8699699999999999</v>
      </c>
      <c r="N14" s="397">
        <v>1388.8529388999998</v>
      </c>
      <c r="O14" s="396">
        <f>'[12]P&amp;L Chart'!S41</f>
        <v>166.63650000000001</v>
      </c>
      <c r="P14" s="397">
        <v>3064.5865899999999</v>
      </c>
      <c r="Q14" s="398">
        <v>6698.36</v>
      </c>
      <c r="R14" s="222"/>
      <c r="S14" s="222"/>
      <c r="T14" s="222"/>
      <c r="U14" s="222"/>
      <c r="V14" s="222"/>
      <c r="W14" s="222"/>
      <c r="X14" s="222"/>
      <c r="Y14" s="222"/>
      <c r="Z14" s="222"/>
      <c r="AA14" s="223"/>
      <c r="AB14" s="223"/>
      <c r="AC14" s="223"/>
      <c r="AD14" s="223"/>
      <c r="AE14" s="223"/>
      <c r="AF14" s="223"/>
      <c r="AG14" s="223"/>
      <c r="AH14" s="222"/>
      <c r="AI14" s="222"/>
      <c r="AJ14" s="222"/>
      <c r="AK14" s="222"/>
      <c r="AL14" s="222"/>
      <c r="AM14" s="222"/>
      <c r="AN14" s="222"/>
      <c r="AP14" s="222"/>
      <c r="AQ14" s="222"/>
      <c r="AR14" s="222"/>
      <c r="AS14" s="222"/>
      <c r="AT14" s="222"/>
      <c r="AU14" s="222"/>
      <c r="AV14" s="222"/>
    </row>
    <row r="15" spans="1:48" ht="18.75" x14ac:dyDescent="0.3">
      <c r="A15" s="377"/>
      <c r="B15" s="353"/>
      <c r="C15" s="401" t="s">
        <v>24</v>
      </c>
      <c r="D15" s="402">
        <f>SUM(D13:D14)</f>
        <v>1561.2799999999997</v>
      </c>
      <c r="E15" s="403">
        <f>SUM(E13:E14)</f>
        <v>1323.25</v>
      </c>
      <c r="F15" s="404">
        <f>SUM(F13:F14)</f>
        <v>2394.9547363841934</v>
      </c>
      <c r="G15" s="402">
        <f>SUM(G13:G14)</f>
        <v>2884.5299999999997</v>
      </c>
      <c r="H15" s="403">
        <f>SUM(H13:H14)</f>
        <v>4893.4984274841936</v>
      </c>
      <c r="I15" s="405">
        <f>+I13+I14</f>
        <v>10399.75</v>
      </c>
      <c r="J15" s="399"/>
      <c r="K15" s="400" t="s">
        <v>25</v>
      </c>
      <c r="L15" s="397">
        <f>O15-M15</f>
        <v>9.0599999999999987</v>
      </c>
      <c r="M15" s="397">
        <v>10.0745</v>
      </c>
      <c r="N15" s="397">
        <v>9.5</v>
      </c>
      <c r="O15" s="396">
        <f>'[12]P&amp;L Chart'!T41</f>
        <v>19.134499999999999</v>
      </c>
      <c r="P15" s="397">
        <v>14.53</v>
      </c>
      <c r="Q15" s="398">
        <v>30.65</v>
      </c>
      <c r="R15" s="233"/>
      <c r="S15" s="233"/>
      <c r="T15" s="233"/>
      <c r="U15" s="234"/>
      <c r="V15" s="234"/>
      <c r="W15" s="234"/>
      <c r="X15" s="234"/>
      <c r="Y15" s="234"/>
      <c r="Z15" s="222"/>
      <c r="AA15" s="223"/>
      <c r="AB15" s="223"/>
      <c r="AC15" s="223"/>
      <c r="AD15" s="223"/>
      <c r="AE15" s="223"/>
      <c r="AF15" s="223"/>
      <c r="AG15" s="223"/>
      <c r="AH15" s="222"/>
      <c r="AI15" s="222"/>
      <c r="AJ15" s="222"/>
      <c r="AK15" s="222"/>
      <c r="AL15" s="222"/>
      <c r="AM15" s="222"/>
      <c r="AN15" s="222"/>
      <c r="AP15" s="222"/>
      <c r="AQ15" s="222"/>
      <c r="AR15" s="222"/>
      <c r="AS15" s="222"/>
      <c r="AT15" s="222"/>
      <c r="AU15" s="222"/>
      <c r="AV15" s="222"/>
    </row>
    <row r="16" spans="1:48" ht="18.75" x14ac:dyDescent="0.3">
      <c r="A16" s="377"/>
      <c r="B16" s="379">
        <v>2</v>
      </c>
      <c r="C16" s="174" t="s">
        <v>26</v>
      </c>
      <c r="D16" s="174"/>
      <c r="E16" s="256"/>
      <c r="F16" s="392"/>
      <c r="G16" s="252"/>
      <c r="H16" s="406"/>
      <c r="I16" s="405"/>
      <c r="J16" s="399"/>
      <c r="K16" s="400" t="s">
        <v>27</v>
      </c>
      <c r="L16" s="397">
        <f>O16-M16</f>
        <v>1201.6810917750004</v>
      </c>
      <c r="M16" s="397">
        <v>1113.8446425249999</v>
      </c>
      <c r="N16" s="397">
        <v>811.40758579999999</v>
      </c>
      <c r="O16" s="396">
        <f>'[12]P&amp;L Chart'!V41</f>
        <v>2315.5257343000003</v>
      </c>
      <c r="P16" s="397">
        <v>1443.1850858</v>
      </c>
      <c r="Q16" s="398">
        <v>2958.79</v>
      </c>
      <c r="R16" s="222"/>
      <c r="S16" s="222"/>
      <c r="T16" s="222"/>
      <c r="U16" s="222"/>
      <c r="V16" s="222"/>
      <c r="W16" s="222"/>
      <c r="X16" s="222"/>
      <c r="Y16" s="222"/>
      <c r="Z16" s="223"/>
      <c r="AA16" s="223"/>
      <c r="AB16" s="223"/>
      <c r="AC16" s="223"/>
      <c r="AD16" s="223"/>
      <c r="AE16" s="223"/>
      <c r="AF16" s="223"/>
      <c r="AG16" s="223"/>
      <c r="AH16" s="222"/>
      <c r="AI16" s="222"/>
      <c r="AJ16" s="222"/>
      <c r="AK16" s="222"/>
      <c r="AL16" s="222"/>
      <c r="AM16" s="222"/>
      <c r="AN16" s="222"/>
      <c r="AP16" s="222"/>
      <c r="AQ16" s="222"/>
      <c r="AR16" s="222"/>
      <c r="AS16" s="222"/>
      <c r="AT16" s="222"/>
      <c r="AU16" s="222"/>
      <c r="AV16" s="222"/>
    </row>
    <row r="17" spans="1:47" ht="18.75" x14ac:dyDescent="0.3">
      <c r="A17" s="377"/>
      <c r="B17" s="379"/>
      <c r="C17" s="256" t="s">
        <v>28</v>
      </c>
      <c r="D17" s="270">
        <f t="shared" ref="D17:D24" si="0">G17-E17</f>
        <v>1.5334300000000001</v>
      </c>
      <c r="E17" s="392">
        <v>-4</v>
      </c>
      <c r="F17" s="392">
        <v>-14.281889999999999</v>
      </c>
      <c r="G17" s="252">
        <f>-'[12]BS Chart'!R49/100000</f>
        <v>-2.4665699999999999</v>
      </c>
      <c r="H17" s="406">
        <v>-14.22289</v>
      </c>
      <c r="I17" s="405">
        <v>-11.41</v>
      </c>
      <c r="J17" s="399"/>
      <c r="K17" s="400" t="s">
        <v>29</v>
      </c>
      <c r="L17" s="397">
        <f>O17-M17</f>
        <v>186.78176000000005</v>
      </c>
      <c r="M17" s="397">
        <v>196.46838982015046</v>
      </c>
      <c r="N17" s="407">
        <v>185.20421168419344</v>
      </c>
      <c r="O17" s="396">
        <f>'[12]P&amp;L Chart'!W41+0.01</f>
        <v>383.25014982015051</v>
      </c>
      <c r="P17" s="397">
        <v>371.18675168419344</v>
      </c>
      <c r="Q17" s="398">
        <v>714.58</v>
      </c>
      <c r="R17" s="222"/>
      <c r="S17" s="222"/>
      <c r="T17" s="222"/>
      <c r="U17" s="222"/>
      <c r="V17" s="222"/>
      <c r="W17" s="222"/>
      <c r="X17" s="222"/>
      <c r="Y17" s="222"/>
      <c r="Z17" s="222"/>
      <c r="AA17" s="223"/>
      <c r="AB17" s="223"/>
      <c r="AC17" s="223"/>
      <c r="AD17" s="223"/>
      <c r="AE17" s="223"/>
      <c r="AF17" s="223"/>
      <c r="AG17" s="223"/>
      <c r="AH17" s="222"/>
      <c r="AI17" s="222"/>
      <c r="AJ17" s="222"/>
      <c r="AK17" s="222"/>
      <c r="AL17" s="222"/>
      <c r="AM17" s="222"/>
      <c r="AN17" s="222"/>
      <c r="AP17" s="222"/>
      <c r="AQ17" s="222"/>
      <c r="AR17" s="222"/>
      <c r="AS17" s="222"/>
      <c r="AT17" s="222"/>
      <c r="AU17" s="222"/>
    </row>
    <row r="18" spans="1:47" ht="18.75" x14ac:dyDescent="0.3">
      <c r="A18" s="377"/>
      <c r="B18" s="353"/>
      <c r="C18" s="256" t="s">
        <v>30</v>
      </c>
      <c r="D18" s="270">
        <f t="shared" si="0"/>
        <v>84.96656999999999</v>
      </c>
      <c r="E18" s="392">
        <v>78.88</v>
      </c>
      <c r="F18" s="392">
        <v>71.466495999999992</v>
      </c>
      <c r="G18" s="216">
        <f>ROUND(('[12]P&amp;L'!C23)/10^5,2)-G17</f>
        <v>163.84656999999999</v>
      </c>
      <c r="H18" s="392">
        <v>127.70427599999999</v>
      </c>
      <c r="I18" s="393">
        <v>242.57999999999998</v>
      </c>
      <c r="J18" s="399"/>
      <c r="K18" s="400" t="s">
        <v>31</v>
      </c>
      <c r="L18" s="396">
        <f>SUM(L14:L17)</f>
        <v>1561.2893817750005</v>
      </c>
      <c r="M18" s="397">
        <v>1323.2475023451502</v>
      </c>
      <c r="N18" s="397">
        <v>2394.9547363841934</v>
      </c>
      <c r="O18" s="396">
        <f>SUM(O14:O17)-0.01</f>
        <v>2884.5368841201507</v>
      </c>
      <c r="P18" s="397">
        <v>4893.4984274841936</v>
      </c>
      <c r="Q18" s="398">
        <f>SUM(Q14:Q17)</f>
        <v>10402.379999999999</v>
      </c>
      <c r="R18" s="222"/>
      <c r="S18" s="222"/>
      <c r="T18" s="222"/>
      <c r="U18" s="222"/>
      <c r="V18" s="222"/>
      <c r="W18" s="222"/>
      <c r="X18" s="222"/>
      <c r="Y18" s="222"/>
      <c r="Z18" s="222"/>
      <c r="AA18" s="223"/>
      <c r="AB18" s="223"/>
      <c r="AC18" s="223"/>
      <c r="AD18" s="223"/>
      <c r="AE18" s="223"/>
      <c r="AF18" s="223"/>
      <c r="AG18" s="223"/>
      <c r="AH18" s="222"/>
      <c r="AI18" s="222"/>
      <c r="AJ18" s="222"/>
      <c r="AK18" s="222"/>
      <c r="AL18" s="222"/>
      <c r="AM18" s="222"/>
      <c r="AN18" s="222"/>
      <c r="AP18" s="222"/>
      <c r="AQ18" s="222"/>
      <c r="AR18" s="222"/>
      <c r="AS18" s="222"/>
      <c r="AT18" s="222"/>
      <c r="AU18" s="222"/>
    </row>
    <row r="19" spans="1:47" ht="18.75" x14ac:dyDescent="0.3">
      <c r="A19" s="377"/>
      <c r="B19" s="268"/>
      <c r="C19" s="256" t="s">
        <v>32</v>
      </c>
      <c r="D19" s="270">
        <f t="shared" si="0"/>
        <v>395.56000000000006</v>
      </c>
      <c r="E19" s="392">
        <v>353.4</v>
      </c>
      <c r="F19" s="392">
        <v>574.07576205722512</v>
      </c>
      <c r="G19" s="232">
        <f>ROUND(('[12]P&amp;L'!C20+'[12]P&amp;L'!C21+'[12]P&amp;L'!C22+'[12]P&amp;L'!C24)/100000,2)</f>
        <v>748.96</v>
      </c>
      <c r="H19" s="406">
        <v>2878.3905185649396</v>
      </c>
      <c r="I19" s="405">
        <v>3340.08</v>
      </c>
      <c r="J19" s="399"/>
      <c r="K19" s="400" t="s">
        <v>33</v>
      </c>
      <c r="L19" s="397"/>
      <c r="M19" s="397">
        <v>0</v>
      </c>
      <c r="N19" s="397">
        <v>0</v>
      </c>
      <c r="O19" s="396">
        <v>0</v>
      </c>
      <c r="P19" s="397">
        <v>0</v>
      </c>
      <c r="Q19" s="398">
        <v>2.63</v>
      </c>
      <c r="R19" s="222"/>
      <c r="S19" s="222"/>
      <c r="T19" s="222"/>
      <c r="U19" s="222"/>
      <c r="V19" s="222"/>
      <c r="W19" s="222"/>
      <c r="X19" s="222"/>
      <c r="Y19" s="222"/>
      <c r="Z19" s="222"/>
      <c r="AA19" s="223"/>
      <c r="AB19" s="223"/>
      <c r="AC19" s="223"/>
      <c r="AD19" s="223"/>
      <c r="AE19" s="223"/>
      <c r="AF19" s="223"/>
      <c r="AG19" s="223"/>
      <c r="AH19" s="240"/>
      <c r="AI19" s="240"/>
      <c r="AJ19" s="240"/>
      <c r="AK19" s="240"/>
      <c r="AL19" s="240"/>
      <c r="AM19" s="240"/>
      <c r="AN19" s="240"/>
      <c r="AP19" s="222"/>
      <c r="AQ19" s="222"/>
      <c r="AR19" s="222"/>
      <c r="AS19" s="222"/>
      <c r="AT19" s="222"/>
      <c r="AU19" s="222"/>
    </row>
    <row r="20" spans="1:47" ht="18.75" x14ac:dyDescent="0.3">
      <c r="A20" s="377"/>
      <c r="B20" s="268"/>
      <c r="C20" s="256" t="s">
        <v>34</v>
      </c>
      <c r="D20" s="270">
        <f t="shared" si="0"/>
        <v>89.96</v>
      </c>
      <c r="E20" s="392">
        <v>88.23</v>
      </c>
      <c r="F20" s="392">
        <v>1.7432550486224099</v>
      </c>
      <c r="G20" s="232">
        <f>ROUND(('[12]P&amp;L'!C25+'[12]P&amp;L'!C26)/100000,2)</f>
        <v>178.19</v>
      </c>
      <c r="H20" s="406">
        <v>43.542315048622413</v>
      </c>
      <c r="I20" s="405">
        <v>1115.8</v>
      </c>
      <c r="J20" s="408"/>
      <c r="K20" s="400" t="s">
        <v>35</v>
      </c>
      <c r="L20" s="396">
        <f>L18-L19</f>
        <v>1561.2893817750005</v>
      </c>
      <c r="M20" s="397">
        <v>1323.2475023451502</v>
      </c>
      <c r="N20" s="397">
        <v>2394.9547363841934</v>
      </c>
      <c r="O20" s="396">
        <f>O18-O19</f>
        <v>2884.5368841201507</v>
      </c>
      <c r="P20" s="397">
        <v>4893.4984274841936</v>
      </c>
      <c r="Q20" s="398">
        <f>Q18-Q19</f>
        <v>10399.75</v>
      </c>
      <c r="R20" s="222"/>
      <c r="S20" s="222"/>
      <c r="T20" s="222"/>
      <c r="U20" s="222"/>
      <c r="V20" s="222"/>
      <c r="W20" s="222"/>
      <c r="X20" s="222"/>
      <c r="Y20" s="222"/>
      <c r="Z20" s="222"/>
      <c r="AA20" s="223"/>
      <c r="AB20" s="223"/>
      <c r="AC20" s="223"/>
      <c r="AD20" s="223"/>
      <c r="AE20" s="223"/>
      <c r="AF20" s="223"/>
      <c r="AG20" s="223"/>
      <c r="AH20" s="223"/>
      <c r="AI20" s="223"/>
    </row>
    <row r="21" spans="1:47" ht="18.75" x14ac:dyDescent="0.3">
      <c r="A21" s="377"/>
      <c r="B21" s="268"/>
      <c r="C21" s="256" t="s">
        <v>36</v>
      </c>
      <c r="D21" s="270">
        <f t="shared" si="0"/>
        <v>212.01999999999998</v>
      </c>
      <c r="E21" s="392">
        <v>217.57</v>
      </c>
      <c r="F21" s="392">
        <v>153.68067125040275</v>
      </c>
      <c r="G21" s="232">
        <f>ROUND('[12]P&amp;L'!C29/100000,2)</f>
        <v>429.59</v>
      </c>
      <c r="H21" s="406">
        <v>280.21156925040276</v>
      </c>
      <c r="I21" s="405">
        <v>701</v>
      </c>
      <c r="J21" s="399"/>
      <c r="K21" s="395"/>
      <c r="L21" s="396"/>
      <c r="M21" s="396"/>
      <c r="N21" s="396"/>
      <c r="O21" s="396"/>
      <c r="P21" s="397"/>
      <c r="Q21" s="398"/>
      <c r="R21" s="222"/>
      <c r="S21" s="222"/>
      <c r="T21" s="222">
        <f>G15-O20</f>
        <v>-6.8841201509712846E-3</v>
      </c>
      <c r="U21" s="222">
        <f>H15-P20</f>
        <v>0</v>
      </c>
      <c r="V21" s="222" t="e">
        <f>#REF!-#REF!</f>
        <v>#REF!</v>
      </c>
      <c r="W21" s="222">
        <f>I15-Q20</f>
        <v>0</v>
      </c>
      <c r="X21" s="222">
        <f>J15-R21</f>
        <v>0</v>
      </c>
      <c r="Y21" s="222"/>
      <c r="Z21" s="222"/>
      <c r="AA21" s="223"/>
      <c r="AB21" s="223"/>
      <c r="AC21" s="223"/>
      <c r="AD21" s="223"/>
      <c r="AE21" s="223"/>
      <c r="AF21" s="223"/>
      <c r="AG21" s="223"/>
      <c r="AH21" s="223"/>
      <c r="AI21" s="223"/>
    </row>
    <row r="22" spans="1:47" ht="18.75" x14ac:dyDescent="0.3">
      <c r="A22" s="377"/>
      <c r="B22" s="268"/>
      <c r="C22" s="256" t="s">
        <v>37</v>
      </c>
      <c r="D22" s="270">
        <f t="shared" si="0"/>
        <v>0</v>
      </c>
      <c r="E22" s="392">
        <v>44.62</v>
      </c>
      <c r="F22" s="392">
        <v>925.78052330000014</v>
      </c>
      <c r="G22" s="216">
        <f>ROUND(('[12]P&amp;L'!C31)/10^5,2)</f>
        <v>44.62</v>
      </c>
      <c r="H22" s="392">
        <v>2875.8764219</v>
      </c>
      <c r="I22" s="393">
        <v>2903.91</v>
      </c>
      <c r="J22" s="409"/>
      <c r="K22" s="395"/>
      <c r="L22" s="396"/>
      <c r="M22" s="396"/>
      <c r="N22" s="396"/>
      <c r="O22" s="396"/>
      <c r="P22" s="397"/>
      <c r="Q22" s="398"/>
      <c r="R22" s="222"/>
      <c r="S22" s="222"/>
      <c r="T22" s="222"/>
      <c r="U22" s="222"/>
      <c r="V22" s="222"/>
      <c r="W22" s="222"/>
      <c r="X22" s="222"/>
      <c r="Y22" s="222"/>
      <c r="Z22" s="222"/>
      <c r="AA22" s="223"/>
      <c r="AB22" s="223"/>
      <c r="AC22" s="223"/>
      <c r="AD22" s="223"/>
      <c r="AE22" s="223"/>
      <c r="AF22" s="223"/>
      <c r="AG22" s="223"/>
      <c r="AH22" s="223"/>
      <c r="AI22" s="223"/>
    </row>
    <row r="23" spans="1:47" ht="18.75" x14ac:dyDescent="0.3">
      <c r="A23" s="377"/>
      <c r="B23" s="268"/>
      <c r="C23" s="256" t="s">
        <v>38</v>
      </c>
      <c r="D23" s="270">
        <f t="shared" si="0"/>
        <v>144.15000000000003</v>
      </c>
      <c r="E23" s="392">
        <v>138.63999999999999</v>
      </c>
      <c r="F23" s="392">
        <v>143.15921763522499</v>
      </c>
      <c r="G23" s="232">
        <f>ROUND(('[12]P&amp;L'!C30)/10^5,2)</f>
        <v>282.79000000000002</v>
      </c>
      <c r="H23" s="406">
        <v>276.20188063954743</v>
      </c>
      <c r="I23" s="405">
        <v>683.7</v>
      </c>
      <c r="J23" s="410"/>
      <c r="K23" s="395"/>
      <c r="L23" s="396"/>
      <c r="M23" s="396"/>
      <c r="N23" s="396"/>
      <c r="O23" s="396"/>
      <c r="P23" s="396"/>
      <c r="Q23" s="398"/>
      <c r="R23" s="222"/>
      <c r="S23" s="222"/>
      <c r="T23" s="222"/>
      <c r="U23" s="222"/>
      <c r="V23" s="222"/>
      <c r="W23" s="222"/>
      <c r="X23" s="222"/>
      <c r="Y23" s="222"/>
      <c r="Z23" s="222"/>
      <c r="AA23" s="223"/>
      <c r="AB23" s="223"/>
      <c r="AC23" s="223"/>
      <c r="AD23" s="223"/>
      <c r="AE23" s="223"/>
      <c r="AF23" s="223"/>
      <c r="AG23" s="223"/>
      <c r="AH23" s="223"/>
      <c r="AI23" s="223"/>
    </row>
    <row r="24" spans="1:47" ht="18.75" x14ac:dyDescent="0.3">
      <c r="A24" s="377"/>
      <c r="B24" s="353"/>
      <c r="C24" s="256" t="s">
        <v>39</v>
      </c>
      <c r="D24" s="270">
        <f t="shared" si="0"/>
        <v>561.07000000000005</v>
      </c>
      <c r="E24" s="392">
        <v>523.41</v>
      </c>
      <c r="F24" s="392">
        <v>518.54220804085298</v>
      </c>
      <c r="G24" s="232">
        <f>ROUND(('[12]P&amp;L'!C27)/10^5,2)</f>
        <v>1084.48</v>
      </c>
      <c r="H24" s="406">
        <v>880.42839609640851</v>
      </c>
      <c r="I24" s="405">
        <v>2154.9299999999998</v>
      </c>
      <c r="J24" s="410"/>
      <c r="K24" s="395"/>
      <c r="L24" s="396"/>
      <c r="M24" s="396"/>
      <c r="N24" s="396"/>
      <c r="O24" s="411"/>
      <c r="P24" s="411"/>
      <c r="Q24" s="378"/>
      <c r="R24" s="233"/>
      <c r="S24" s="233"/>
      <c r="T24" s="233"/>
      <c r="U24" s="222"/>
      <c r="V24" s="222"/>
      <c r="W24" s="222"/>
      <c r="X24" s="222"/>
      <c r="Y24" s="222"/>
      <c r="Z24" s="222"/>
      <c r="AA24" s="223"/>
      <c r="AB24" s="223"/>
      <c r="AC24" s="223"/>
      <c r="AD24" s="223"/>
      <c r="AE24" s="223"/>
      <c r="AF24" s="223"/>
      <c r="AG24" s="223"/>
      <c r="AH24" s="223"/>
      <c r="AI24" s="223"/>
    </row>
    <row r="25" spans="1:47" ht="18.75" x14ac:dyDescent="0.3">
      <c r="A25" s="377"/>
      <c r="B25" s="353"/>
      <c r="C25" s="174" t="s">
        <v>40</v>
      </c>
      <c r="D25" s="232">
        <f>SUM(D17:D24)</f>
        <v>1489.2600000000002</v>
      </c>
      <c r="E25" s="406">
        <f>SUM(E17:E24)</f>
        <v>1440.75</v>
      </c>
      <c r="F25" s="404">
        <f>SUM(F17:F24)</f>
        <v>2374.1662433323286</v>
      </c>
      <c r="G25" s="232">
        <f>SUM(G17:G24)</f>
        <v>2930.0099999999998</v>
      </c>
      <c r="H25" s="406">
        <f>SUM(H17:H24)</f>
        <v>7348.13248749992</v>
      </c>
      <c r="I25" s="405">
        <f>+SUM(I17:I24)</f>
        <v>11130.59</v>
      </c>
      <c r="J25" s="399">
        <v>2</v>
      </c>
      <c r="K25" s="395" t="s">
        <v>41</v>
      </c>
      <c r="L25" s="396"/>
      <c r="M25" s="396"/>
      <c r="N25" s="396"/>
      <c r="O25" s="396"/>
      <c r="P25" s="397"/>
      <c r="Q25" s="378"/>
      <c r="R25" s="222"/>
      <c r="S25" s="222"/>
      <c r="T25" s="222"/>
      <c r="U25" s="234"/>
      <c r="V25" s="234"/>
      <c r="W25" s="247"/>
      <c r="X25" s="234"/>
      <c r="Y25" s="234"/>
      <c r="Z25" s="222"/>
      <c r="AA25" s="223"/>
      <c r="AB25" s="223"/>
      <c r="AC25" s="223"/>
      <c r="AD25" s="223"/>
      <c r="AE25" s="223"/>
      <c r="AF25" s="223"/>
      <c r="AG25" s="223"/>
      <c r="AH25" s="223"/>
      <c r="AI25" s="223"/>
    </row>
    <row r="26" spans="1:47" ht="18.75" x14ac:dyDescent="0.3">
      <c r="A26" s="377"/>
      <c r="B26" s="379">
        <v>3</v>
      </c>
      <c r="C26" s="174" t="s">
        <v>42</v>
      </c>
      <c r="D26" s="174"/>
      <c r="E26" s="256"/>
      <c r="F26" s="392"/>
      <c r="G26" s="174"/>
      <c r="H26" s="392"/>
      <c r="I26" s="393"/>
      <c r="J26" s="412"/>
      <c r="K26" s="400" t="s">
        <v>43</v>
      </c>
      <c r="L26" s="397"/>
      <c r="M26" s="397"/>
      <c r="N26" s="397"/>
      <c r="O26" s="396"/>
      <c r="P26" s="413"/>
      <c r="Q26" s="414"/>
      <c r="R26" s="233"/>
      <c r="S26" s="233"/>
      <c r="T26" s="233"/>
      <c r="U26" s="233"/>
      <c r="V26" s="233"/>
      <c r="X26" s="223"/>
      <c r="Y26" s="223"/>
      <c r="Z26" s="223"/>
      <c r="AA26" s="223"/>
      <c r="AB26" s="223"/>
      <c r="AC26" s="223"/>
      <c r="AD26" s="223"/>
      <c r="AE26" s="223"/>
      <c r="AF26" s="223"/>
      <c r="AG26" s="223"/>
      <c r="AH26" s="222"/>
      <c r="AI26" s="222"/>
      <c r="AJ26" s="222"/>
      <c r="AK26" s="222"/>
      <c r="AL26" s="222"/>
      <c r="AM26" s="222"/>
      <c r="AN26" s="222"/>
      <c r="AP26" s="222"/>
      <c r="AQ26" s="222"/>
      <c r="AR26" s="222"/>
      <c r="AS26" s="222"/>
      <c r="AT26" s="222"/>
      <c r="AU26" s="222"/>
    </row>
    <row r="27" spans="1:47" ht="18.75" x14ac:dyDescent="0.3">
      <c r="A27" s="377"/>
      <c r="B27" s="353"/>
      <c r="C27" s="174" t="s">
        <v>44</v>
      </c>
      <c r="D27" s="252">
        <f>D15-D25</f>
        <v>72.019999999999527</v>
      </c>
      <c r="E27" s="270">
        <f>E15-E25</f>
        <v>-117.5</v>
      </c>
      <c r="F27" s="392">
        <f>F15-F25-0.01</f>
        <v>20.77849305186486</v>
      </c>
      <c r="G27" s="252">
        <f>G15-G25</f>
        <v>-45.480000000000018</v>
      </c>
      <c r="H27" s="406">
        <f>H15-H25</f>
        <v>-2454.6340600157264</v>
      </c>
      <c r="I27" s="271">
        <f>I15-I25</f>
        <v>-730.84000000000015</v>
      </c>
      <c r="J27" s="399"/>
      <c r="K27" s="400" t="s">
        <v>45</v>
      </c>
      <c r="L27" s="397"/>
      <c r="M27" s="397"/>
      <c r="N27" s="397"/>
      <c r="O27" s="396"/>
      <c r="P27" s="397"/>
      <c r="Q27" s="398"/>
      <c r="R27" s="222"/>
      <c r="S27" s="222"/>
      <c r="T27" s="222"/>
      <c r="U27" s="222"/>
      <c r="V27" s="222"/>
      <c r="W27" s="222"/>
      <c r="X27" s="222"/>
      <c r="Y27" s="222"/>
      <c r="Z27" s="223"/>
      <c r="AA27" s="223"/>
      <c r="AB27" s="223"/>
      <c r="AC27" s="223"/>
      <c r="AD27" s="223"/>
      <c r="AE27" s="223"/>
      <c r="AF27" s="223"/>
      <c r="AG27" s="223"/>
      <c r="AH27" s="222"/>
      <c r="AI27" s="222"/>
      <c r="AJ27" s="222"/>
      <c r="AK27" s="222"/>
      <c r="AL27" s="222"/>
      <c r="AM27" s="222"/>
      <c r="AN27" s="222"/>
      <c r="AP27" s="222"/>
      <c r="AQ27" s="222"/>
      <c r="AR27" s="222"/>
      <c r="AS27" s="222"/>
      <c r="AT27" s="222"/>
      <c r="AU27" s="222"/>
    </row>
    <row r="28" spans="1:47" ht="18.75" x14ac:dyDescent="0.3">
      <c r="A28" s="377"/>
      <c r="B28" s="353">
        <v>4</v>
      </c>
      <c r="C28" s="256" t="s">
        <v>46</v>
      </c>
      <c r="D28" s="270">
        <f>G28-E28</f>
        <v>143.90000000000003</v>
      </c>
      <c r="E28" s="256">
        <v>148.76</v>
      </c>
      <c r="F28" s="392">
        <v>186.56066374532682</v>
      </c>
      <c r="G28" s="232">
        <f>ROUND(('[12]P&amp;L'!C15+'[12]P&amp;L'!C14)/10^5,2)</f>
        <v>292.66000000000003</v>
      </c>
      <c r="H28" s="406">
        <v>324.40710970033484</v>
      </c>
      <c r="I28" s="405">
        <v>729.32</v>
      </c>
      <c r="J28" s="399"/>
      <c r="K28" s="400" t="s">
        <v>23</v>
      </c>
      <c r="L28" s="397">
        <f>O28-M28</f>
        <v>7.5602316354006689</v>
      </c>
      <c r="M28" s="397">
        <v>-194.12214790186798</v>
      </c>
      <c r="N28" s="397">
        <v>32.649012836900965</v>
      </c>
      <c r="O28" s="396">
        <f>'[12]P&amp;L Chart'!S73</f>
        <v>-186.56191626646731</v>
      </c>
      <c r="P28" s="397">
        <v>-2470.3205788952996</v>
      </c>
      <c r="Q28" s="398">
        <v>-234.67</v>
      </c>
      <c r="R28" s="233"/>
      <c r="S28" s="233"/>
      <c r="T28" s="253"/>
      <c r="U28" s="222"/>
      <c r="V28" s="222"/>
      <c r="W28" s="222"/>
      <c r="X28" s="222"/>
      <c r="Y28" s="222"/>
      <c r="Z28" s="222"/>
      <c r="AA28" s="223"/>
      <c r="AB28" s="223"/>
      <c r="AC28" s="223"/>
      <c r="AD28" s="223"/>
      <c r="AE28" s="223"/>
      <c r="AF28" s="223"/>
      <c r="AG28" s="223"/>
      <c r="AH28" s="222"/>
      <c r="AI28" s="222"/>
      <c r="AJ28" s="222"/>
      <c r="AK28" s="222"/>
      <c r="AL28" s="222"/>
      <c r="AM28" s="222"/>
      <c r="AN28" s="222"/>
      <c r="AP28" s="222"/>
      <c r="AQ28" s="222"/>
      <c r="AR28" s="222"/>
      <c r="AS28" s="222"/>
      <c r="AT28" s="222"/>
      <c r="AU28" s="222"/>
    </row>
    <row r="29" spans="1:47" ht="18.75" x14ac:dyDescent="0.3">
      <c r="A29" s="377"/>
      <c r="B29" s="379">
        <v>5</v>
      </c>
      <c r="C29" s="174" t="s">
        <v>47</v>
      </c>
      <c r="D29" s="232">
        <f>D27+D28</f>
        <v>215.91999999999956</v>
      </c>
      <c r="E29" s="406">
        <f>E27+E28</f>
        <v>31.259999999999991</v>
      </c>
      <c r="F29" s="404">
        <f>F27+F28</f>
        <v>207.33915679719169</v>
      </c>
      <c r="G29" s="232">
        <f>G27+G28</f>
        <v>247.18</v>
      </c>
      <c r="H29" s="406">
        <f>+H27+H28+0.01</f>
        <v>-2130.2169503153914</v>
      </c>
      <c r="I29" s="405">
        <f>+I27+I28</f>
        <v>-1.5200000000000955</v>
      </c>
      <c r="J29" s="399"/>
      <c r="K29" s="400" t="s">
        <v>48</v>
      </c>
      <c r="L29" s="397">
        <f>O29-M29</f>
        <v>4.6916599999999997</v>
      </c>
      <c r="M29" s="397">
        <v>-3.5814456386547615</v>
      </c>
      <c r="N29" s="397">
        <v>-11.576487838243059</v>
      </c>
      <c r="O29" s="396">
        <f>'[12]P&amp;L Chart'!T73</f>
        <v>1.1102143613452382</v>
      </c>
      <c r="P29" s="397">
        <v>-21.165758752617243</v>
      </c>
      <c r="Q29" s="398">
        <v>-37.67</v>
      </c>
      <c r="R29" s="222"/>
      <c r="S29" s="222"/>
      <c r="T29" s="234"/>
      <c r="U29" s="222"/>
      <c r="V29" s="222"/>
      <c r="W29" s="222"/>
      <c r="X29" s="222"/>
      <c r="Y29" s="222"/>
      <c r="Z29" s="223"/>
      <c r="AA29" s="223"/>
      <c r="AB29" s="223"/>
      <c r="AC29" s="223"/>
      <c r="AD29" s="223"/>
      <c r="AE29" s="223"/>
      <c r="AF29" s="223"/>
      <c r="AG29" s="223"/>
      <c r="AH29" s="222"/>
      <c r="AI29" s="222"/>
      <c r="AJ29" s="222"/>
      <c r="AK29" s="222"/>
      <c r="AL29" s="222"/>
      <c r="AM29" s="222"/>
      <c r="AN29" s="222"/>
      <c r="AP29" s="222"/>
      <c r="AQ29" s="222"/>
      <c r="AR29" s="222"/>
      <c r="AS29" s="222"/>
      <c r="AT29" s="222"/>
      <c r="AU29" s="222"/>
    </row>
    <row r="30" spans="1:47" ht="18.75" x14ac:dyDescent="0.3">
      <c r="A30" s="377"/>
      <c r="B30" s="353">
        <v>6</v>
      </c>
      <c r="C30" s="256" t="s">
        <v>49</v>
      </c>
      <c r="D30" s="270">
        <f>G30-E30</f>
        <v>183.46</v>
      </c>
      <c r="E30" s="256">
        <v>174.02</v>
      </c>
      <c r="F30" s="392">
        <v>210.65578159680371</v>
      </c>
      <c r="G30" s="232">
        <f>ROUND(('[12]P&amp;L'!C28)/10^5,2)</f>
        <v>357.48</v>
      </c>
      <c r="H30" s="406">
        <v>408.4940409922375</v>
      </c>
      <c r="I30" s="405">
        <v>770.89</v>
      </c>
      <c r="J30" s="399"/>
      <c r="K30" s="400" t="s">
        <v>27</v>
      </c>
      <c r="L30" s="397">
        <f>O30-M30</f>
        <v>136.16576429715496</v>
      </c>
      <c r="M30" s="397">
        <v>48.508163119470886</v>
      </c>
      <c r="N30" s="397">
        <v>7.1983969764382438</v>
      </c>
      <c r="O30" s="396">
        <f>'[12]P&amp;L Chart'!V73</f>
        <v>184.67392741662584</v>
      </c>
      <c r="P30" s="397">
        <v>-6.5087130235617563</v>
      </c>
      <c r="Q30" s="398">
        <v>-73.89</v>
      </c>
      <c r="R30" s="233"/>
      <c r="S30" s="233"/>
      <c r="T30" s="253"/>
      <c r="U30" s="222"/>
      <c r="V30" s="222"/>
      <c r="W30" s="222"/>
      <c r="X30" s="222"/>
      <c r="Y30" s="222"/>
      <c r="Z30" s="222"/>
      <c r="AA30" s="223"/>
      <c r="AB30" s="223"/>
      <c r="AC30" s="223"/>
      <c r="AD30" s="223"/>
      <c r="AE30" s="223"/>
      <c r="AF30" s="223"/>
      <c r="AG30" s="223"/>
      <c r="AH30" s="222"/>
      <c r="AI30" s="222"/>
      <c r="AJ30" s="222"/>
      <c r="AK30" s="222"/>
      <c r="AL30" s="222"/>
      <c r="AM30" s="222"/>
      <c r="AN30" s="222"/>
      <c r="AP30" s="222"/>
      <c r="AQ30" s="222"/>
      <c r="AR30" s="222"/>
      <c r="AS30" s="222"/>
      <c r="AT30" s="222"/>
      <c r="AU30" s="222"/>
    </row>
    <row r="31" spans="1:47" ht="18.75" x14ac:dyDescent="0.3">
      <c r="A31" s="377"/>
      <c r="B31" s="379">
        <v>7</v>
      </c>
      <c r="C31" s="174" t="s">
        <v>50</v>
      </c>
      <c r="D31" s="252">
        <f t="shared" ref="D31:I31" si="1">D29-D30</f>
        <v>32.459999999999553</v>
      </c>
      <c r="E31" s="270">
        <f t="shared" si="1"/>
        <v>-142.76000000000002</v>
      </c>
      <c r="F31" s="392">
        <f t="shared" si="1"/>
        <v>-3.3166247996120148</v>
      </c>
      <c r="G31" s="252">
        <f t="shared" si="1"/>
        <v>-110.30000000000001</v>
      </c>
      <c r="H31" s="406">
        <f t="shared" si="1"/>
        <v>-2538.7109913076288</v>
      </c>
      <c r="I31" s="271">
        <f t="shared" si="1"/>
        <v>-772.41000000000008</v>
      </c>
      <c r="J31" s="399"/>
      <c r="K31" s="400" t="s">
        <v>29</v>
      </c>
      <c r="L31" s="397">
        <f>O31-M31</f>
        <v>52.57504391314464</v>
      </c>
      <c r="M31" s="397">
        <v>140.40232343685798</v>
      </c>
      <c r="N31" s="397">
        <v>168.07885601320638</v>
      </c>
      <c r="O31" s="396">
        <f>'[12]P&amp;L Chart'!W73-0.01</f>
        <v>192.97736735000262</v>
      </c>
      <c r="P31" s="397">
        <v>325.50247270104961</v>
      </c>
      <c r="Q31" s="398">
        <v>625.67999999999995</v>
      </c>
      <c r="R31" s="222"/>
      <c r="S31" s="222"/>
      <c r="T31" s="222"/>
      <c r="U31" s="222"/>
      <c r="V31" s="222"/>
      <c r="W31" s="222"/>
      <c r="X31" s="222"/>
      <c r="Y31" s="222"/>
      <c r="Z31" s="223"/>
      <c r="AA31" s="223"/>
      <c r="AB31" s="223"/>
      <c r="AC31" s="223"/>
      <c r="AD31" s="223"/>
      <c r="AE31" s="223"/>
      <c r="AF31" s="223"/>
      <c r="AG31" s="223"/>
      <c r="AH31" s="240"/>
      <c r="AI31" s="240"/>
      <c r="AJ31" s="240"/>
      <c r="AK31" s="240"/>
      <c r="AL31" s="240"/>
      <c r="AM31" s="240"/>
      <c r="AN31" s="240"/>
      <c r="AP31" s="222"/>
      <c r="AQ31" s="222"/>
      <c r="AR31" s="222"/>
      <c r="AS31" s="222"/>
      <c r="AT31" s="222"/>
      <c r="AU31" s="222"/>
    </row>
    <row r="32" spans="1:47" ht="18.75" x14ac:dyDescent="0.3">
      <c r="A32" s="415"/>
      <c r="B32" s="353">
        <v>8</v>
      </c>
      <c r="C32" s="256" t="s">
        <v>51</v>
      </c>
      <c r="D32" s="256"/>
      <c r="E32" s="392">
        <v>0</v>
      </c>
      <c r="F32" s="392"/>
      <c r="G32" s="252">
        <v>0</v>
      </c>
      <c r="H32" s="406">
        <v>0</v>
      </c>
      <c r="I32" s="405">
        <v>0</v>
      </c>
      <c r="J32" s="399"/>
      <c r="K32" s="400" t="s">
        <v>31</v>
      </c>
      <c r="L32" s="396">
        <f>SUM(L28:L31)</f>
        <v>200.99269984570029</v>
      </c>
      <c r="M32" s="397">
        <v>-8.7931069841938836</v>
      </c>
      <c r="N32" s="397">
        <v>196.34977798830252</v>
      </c>
      <c r="O32" s="396">
        <f>SUM(O28:O31)</f>
        <v>192.1995928615064</v>
      </c>
      <c r="P32" s="397">
        <v>-2172.5025779704292</v>
      </c>
      <c r="Q32" s="398">
        <v>279.45</v>
      </c>
      <c r="R32" s="233"/>
      <c r="S32" s="233"/>
      <c r="T32" s="233"/>
      <c r="U32" s="222"/>
      <c r="V32" s="222"/>
      <c r="W32" s="222"/>
      <c r="X32" s="222"/>
      <c r="Y32" s="222"/>
      <c r="Z32" s="254"/>
      <c r="AA32" s="223"/>
      <c r="AB32" s="223"/>
      <c r="AC32" s="223"/>
      <c r="AD32" s="223"/>
      <c r="AE32" s="223"/>
      <c r="AF32" s="223"/>
      <c r="AG32" s="223"/>
      <c r="AH32" s="222"/>
      <c r="AI32" s="222"/>
      <c r="AJ32" s="222"/>
      <c r="AK32" s="222"/>
      <c r="AL32" s="222"/>
      <c r="AM32" s="222"/>
      <c r="AN32" s="222"/>
      <c r="AP32" s="222"/>
      <c r="AQ32" s="222"/>
      <c r="AR32" s="222"/>
      <c r="AS32" s="222"/>
      <c r="AT32" s="222"/>
      <c r="AU32" s="222"/>
    </row>
    <row r="33" spans="1:47" ht="18.75" x14ac:dyDescent="0.3">
      <c r="A33" s="377"/>
      <c r="B33" s="379">
        <v>9</v>
      </c>
      <c r="C33" s="174" t="s">
        <v>52</v>
      </c>
      <c r="D33" s="252">
        <f>D31-D32</f>
        <v>32.459999999999553</v>
      </c>
      <c r="E33" s="270">
        <f>E31-E32</f>
        <v>-142.76000000000002</v>
      </c>
      <c r="F33" s="392">
        <f>F31-F32</f>
        <v>-3.3166247996120148</v>
      </c>
      <c r="G33" s="252">
        <f>G31-G32</f>
        <v>-110.30000000000001</v>
      </c>
      <c r="H33" s="406">
        <f>H31+H32</f>
        <v>-2538.7109913076288</v>
      </c>
      <c r="I33" s="271">
        <f>I31</f>
        <v>-772.41000000000008</v>
      </c>
      <c r="J33" s="399"/>
      <c r="K33" s="410"/>
      <c r="L33" s="416"/>
      <c r="M33" s="416"/>
      <c r="N33" s="416"/>
      <c r="O33" s="396"/>
      <c r="P33" s="411"/>
      <c r="Q33" s="378"/>
      <c r="R33" s="222"/>
      <c r="S33" s="222"/>
      <c r="T33" s="222"/>
      <c r="U33" s="222"/>
      <c r="V33" s="222"/>
      <c r="W33" s="222"/>
      <c r="X33" s="222"/>
      <c r="Y33" s="222"/>
      <c r="Z33" s="223"/>
      <c r="AA33" s="223"/>
      <c r="AB33" s="223"/>
      <c r="AC33" s="223"/>
      <c r="AD33" s="223"/>
      <c r="AE33" s="223"/>
      <c r="AF33" s="223"/>
      <c r="AG33" s="223"/>
      <c r="AH33" s="222"/>
      <c r="AI33" s="222"/>
      <c r="AJ33" s="222"/>
      <c r="AK33" s="222"/>
      <c r="AL33" s="222"/>
      <c r="AM33" s="222"/>
      <c r="AN33" s="222"/>
    </row>
    <row r="34" spans="1:47" ht="18.75" x14ac:dyDescent="0.3">
      <c r="A34" s="377"/>
      <c r="B34" s="353"/>
      <c r="C34" s="174"/>
      <c r="D34" s="174"/>
      <c r="E34" s="256"/>
      <c r="F34" s="392"/>
      <c r="G34" s="174"/>
      <c r="H34" s="406"/>
      <c r="I34" s="405"/>
      <c r="J34" s="417"/>
      <c r="K34" s="400" t="s">
        <v>53</v>
      </c>
      <c r="L34" s="397">
        <f>O34-M34</f>
        <v>183.46</v>
      </c>
      <c r="M34" s="397">
        <v>174.02</v>
      </c>
      <c r="N34" s="397">
        <v>210.65578159680371</v>
      </c>
      <c r="O34" s="396">
        <f>G30</f>
        <v>357.48</v>
      </c>
      <c r="P34" s="397">
        <v>408.4940409922375</v>
      </c>
      <c r="Q34" s="398">
        <v>770.89</v>
      </c>
      <c r="R34" s="258"/>
      <c r="S34" s="258"/>
      <c r="T34" s="258"/>
      <c r="U34" s="222"/>
      <c r="V34" s="258"/>
      <c r="X34" s="223"/>
      <c r="Y34" s="223"/>
      <c r="Z34" s="223"/>
      <c r="AA34" s="223"/>
      <c r="AB34" s="223"/>
      <c r="AC34" s="223"/>
      <c r="AD34" s="223"/>
      <c r="AE34" s="223"/>
      <c r="AF34" s="223"/>
      <c r="AG34" s="223"/>
      <c r="AH34" s="222"/>
      <c r="AI34" s="222"/>
      <c r="AJ34" s="222"/>
      <c r="AK34" s="222"/>
      <c r="AL34" s="222"/>
      <c r="AM34" s="222"/>
      <c r="AN34" s="222"/>
      <c r="AP34" s="222"/>
      <c r="AQ34" s="222"/>
      <c r="AR34" s="222"/>
      <c r="AS34" s="222"/>
      <c r="AT34" s="222"/>
      <c r="AU34" s="222"/>
    </row>
    <row r="35" spans="1:47" ht="18.75" x14ac:dyDescent="0.3">
      <c r="A35" s="377"/>
      <c r="B35" s="379">
        <v>10</v>
      </c>
      <c r="C35" s="174" t="s">
        <v>54</v>
      </c>
      <c r="D35" s="262">
        <f>D33</f>
        <v>32.459999999999553</v>
      </c>
      <c r="E35" s="404">
        <f>E33</f>
        <v>-142.76000000000002</v>
      </c>
      <c r="F35" s="404">
        <f>F33</f>
        <v>-3.3166247996120148</v>
      </c>
      <c r="G35" s="262">
        <f>G33</f>
        <v>-110.30000000000001</v>
      </c>
      <c r="H35" s="404">
        <v>-2531.9389364943354</v>
      </c>
      <c r="I35" s="418">
        <v>-774.7600000000001</v>
      </c>
      <c r="J35" s="417"/>
      <c r="K35" s="400" t="s">
        <v>55</v>
      </c>
      <c r="L35" s="397"/>
      <c r="M35" s="397"/>
      <c r="N35" s="397"/>
      <c r="O35" s="396"/>
      <c r="P35" s="397"/>
      <c r="Q35" s="398"/>
      <c r="R35" s="222"/>
      <c r="S35" s="222"/>
      <c r="T35" s="222"/>
      <c r="U35" s="222"/>
      <c r="V35" s="222"/>
      <c r="W35" s="222"/>
      <c r="X35" s="222"/>
      <c r="Y35" s="222"/>
      <c r="Z35" s="223"/>
      <c r="AA35" s="223"/>
      <c r="AB35" s="223"/>
      <c r="AC35" s="223"/>
      <c r="AD35" s="223"/>
      <c r="AE35" s="223"/>
      <c r="AF35" s="223"/>
      <c r="AG35" s="223"/>
      <c r="AH35" s="223"/>
      <c r="AI35" s="223"/>
    </row>
    <row r="36" spans="1:47" ht="18.75" x14ac:dyDescent="0.3">
      <c r="A36" s="377"/>
      <c r="B36" s="353">
        <v>11</v>
      </c>
      <c r="C36" s="256" t="s">
        <v>56</v>
      </c>
      <c r="D36" s="270">
        <f>G36-E36</f>
        <v>0</v>
      </c>
      <c r="E36" s="392">
        <v>0</v>
      </c>
      <c r="F36" s="392"/>
      <c r="G36" s="232">
        <f>ROUND('[13]P&amp;L'!B40/100000,2)</f>
        <v>0</v>
      </c>
      <c r="H36" s="406">
        <v>-93.993726968198104</v>
      </c>
      <c r="I36" s="405">
        <v>-93.99</v>
      </c>
      <c r="J36" s="419"/>
      <c r="K36" s="400" t="s">
        <v>57</v>
      </c>
      <c r="L36" s="397">
        <f>O36-M36</f>
        <v>-14.928336765709737</v>
      </c>
      <c r="M36" s="397">
        <v>-40.045214782037618</v>
      </c>
      <c r="N36" s="397">
        <v>-10.999378808889695</v>
      </c>
      <c r="O36" s="396">
        <f>-'[12]P&amp;L Chart'!U73+0.01</f>
        <v>-54.973551547747356</v>
      </c>
      <c r="P36" s="397">
        <v>-42.265627655036567</v>
      </c>
      <c r="Q36" s="398">
        <v>280.96753706250479</v>
      </c>
      <c r="R36" s="233"/>
      <c r="S36" s="233"/>
      <c r="T36" s="264"/>
      <c r="U36" s="222"/>
      <c r="V36" s="222"/>
      <c r="W36" s="222"/>
      <c r="X36" s="222"/>
      <c r="Y36" s="222"/>
      <c r="Z36" s="222"/>
      <c r="AA36" s="223"/>
      <c r="AB36" s="223"/>
      <c r="AC36" s="223"/>
      <c r="AD36" s="223"/>
      <c r="AE36" s="223"/>
      <c r="AF36" s="223"/>
      <c r="AG36" s="223"/>
      <c r="AH36" s="240"/>
      <c r="AI36" s="240"/>
      <c r="AJ36" s="240"/>
      <c r="AK36" s="240"/>
      <c r="AL36" s="240"/>
      <c r="AM36" s="240"/>
      <c r="AN36" s="240"/>
      <c r="AP36" s="222"/>
      <c r="AQ36" s="222"/>
      <c r="AR36" s="222"/>
      <c r="AS36" s="222"/>
      <c r="AT36" s="222"/>
      <c r="AU36" s="222"/>
    </row>
    <row r="37" spans="1:47" ht="18.75" x14ac:dyDescent="0.3">
      <c r="A37" s="377"/>
      <c r="B37" s="379">
        <v>12</v>
      </c>
      <c r="C37" s="174" t="s">
        <v>58</v>
      </c>
      <c r="D37" s="232">
        <f>D35-D36</f>
        <v>32.459999999999553</v>
      </c>
      <c r="E37" s="406">
        <f>E35-E36</f>
        <v>-142.76000000000002</v>
      </c>
      <c r="F37" s="404">
        <f>F35-F36</f>
        <v>-3.3166247996120148</v>
      </c>
      <c r="G37" s="232">
        <f>G35-G36</f>
        <v>-110.30000000000001</v>
      </c>
      <c r="H37" s="406">
        <v>-2437.9452095261372</v>
      </c>
      <c r="I37" s="405">
        <f>I35-I36</f>
        <v>-680.7700000000001</v>
      </c>
      <c r="J37" s="420"/>
      <c r="K37" s="400" t="s">
        <v>59</v>
      </c>
      <c r="L37" s="396">
        <f>L32-L34-L36</f>
        <v>32.461036611410016</v>
      </c>
      <c r="M37" s="397">
        <v>-142.75789220215628</v>
      </c>
      <c r="N37" s="397">
        <f>-3.30662479961149-0.01</f>
        <v>-3.3166247996114899</v>
      </c>
      <c r="O37" s="396">
        <f>O32-O34-O36+0.01</f>
        <v>-110.29685559074626</v>
      </c>
      <c r="P37" s="397">
        <v>-2538.7109913076301</v>
      </c>
      <c r="Q37" s="398">
        <v>-772.40753706250484</v>
      </c>
      <c r="R37" s="222"/>
      <c r="S37" s="222"/>
      <c r="T37" s="222"/>
      <c r="U37" s="222"/>
      <c r="V37" s="222"/>
      <c r="W37" s="222"/>
      <c r="X37" s="222"/>
      <c r="Y37" s="222"/>
      <c r="Z37" s="254"/>
      <c r="AA37" s="223"/>
      <c r="AB37" s="223"/>
      <c r="AC37" s="223"/>
      <c r="AD37" s="223"/>
      <c r="AE37" s="223"/>
      <c r="AF37" s="223"/>
      <c r="AG37" s="223"/>
      <c r="AH37" s="223"/>
      <c r="AI37" s="223"/>
    </row>
    <row r="38" spans="1:47" ht="18.75" x14ac:dyDescent="0.3">
      <c r="A38" s="377"/>
      <c r="B38" s="353"/>
      <c r="C38" s="174"/>
      <c r="D38" s="174"/>
      <c r="E38" s="256"/>
      <c r="F38" s="392"/>
      <c r="G38" s="174"/>
      <c r="H38" s="169"/>
      <c r="I38" s="168"/>
      <c r="J38" s="170"/>
      <c r="K38" s="400"/>
      <c r="L38" s="396"/>
      <c r="M38" s="397"/>
      <c r="N38" s="397"/>
      <c r="O38" s="396"/>
      <c r="P38" s="397"/>
      <c r="Q38" s="398"/>
      <c r="R38" s="222"/>
      <c r="S38" s="222"/>
      <c r="T38" s="222">
        <f>G33-O37</f>
        <v>-3.1444092537498136E-3</v>
      </c>
      <c r="U38" s="222">
        <f>H33-P37</f>
        <v>0</v>
      </c>
      <c r="V38" s="222" t="e">
        <f>#REF!-#REF!</f>
        <v>#REF!</v>
      </c>
      <c r="W38" s="222">
        <f>I33-Q37</f>
        <v>-2.4629374952382932E-3</v>
      </c>
      <c r="X38" s="222">
        <f>J37-R38</f>
        <v>0</v>
      </c>
      <c r="Y38" s="223"/>
      <c r="Z38" s="222"/>
      <c r="AA38" s="223"/>
      <c r="AB38" s="223"/>
      <c r="AC38" s="223"/>
      <c r="AD38" s="223"/>
      <c r="AE38" s="223"/>
      <c r="AF38" s="223"/>
      <c r="AG38" s="223"/>
      <c r="AH38" s="223"/>
      <c r="AI38" s="223"/>
    </row>
    <row r="39" spans="1:47" ht="18.75" x14ac:dyDescent="0.3">
      <c r="A39" s="377"/>
      <c r="B39" s="379">
        <v>13</v>
      </c>
      <c r="C39" s="174" t="s">
        <v>60</v>
      </c>
      <c r="D39" s="232">
        <v>0</v>
      </c>
      <c r="E39" s="406">
        <v>0</v>
      </c>
      <c r="F39" s="404">
        <v>0</v>
      </c>
      <c r="G39" s="232">
        <v>0</v>
      </c>
      <c r="H39" s="406">
        <v>-6.7720548132935914</v>
      </c>
      <c r="I39" s="405">
        <v>2.35</v>
      </c>
      <c r="J39" s="412"/>
      <c r="K39" s="400"/>
      <c r="L39" s="397"/>
      <c r="M39" s="397"/>
      <c r="N39" s="397"/>
      <c r="O39" s="396"/>
      <c r="P39" s="397"/>
      <c r="Q39" s="398"/>
      <c r="R39" s="222"/>
      <c r="S39" s="222"/>
      <c r="T39" s="222"/>
      <c r="U39" s="222"/>
      <c r="V39" s="222"/>
      <c r="W39" s="222"/>
      <c r="X39" s="222"/>
      <c r="Y39" s="222"/>
      <c r="Z39" s="223"/>
      <c r="AA39" s="223"/>
      <c r="AB39" s="223"/>
      <c r="AC39" s="223"/>
      <c r="AD39" s="223"/>
      <c r="AE39" s="223"/>
      <c r="AF39" s="223"/>
      <c r="AG39" s="223"/>
      <c r="AH39" s="223"/>
      <c r="AI39" s="223"/>
    </row>
    <row r="40" spans="1:47" ht="18.75" x14ac:dyDescent="0.3">
      <c r="A40" s="377"/>
      <c r="B40" s="353">
        <v>14</v>
      </c>
      <c r="C40" s="256" t="s">
        <v>56</v>
      </c>
      <c r="D40" s="252">
        <v>0</v>
      </c>
      <c r="E40" s="270">
        <v>0</v>
      </c>
      <c r="F40" s="392">
        <v>0</v>
      </c>
      <c r="G40" s="252">
        <v>0</v>
      </c>
      <c r="H40" s="406">
        <v>20.665596968198106</v>
      </c>
      <c r="I40" s="405">
        <v>20.67</v>
      </c>
      <c r="J40" s="412"/>
      <c r="K40" s="400"/>
      <c r="L40" s="397"/>
      <c r="M40" s="397"/>
      <c r="N40" s="397"/>
      <c r="O40" s="396"/>
      <c r="P40" s="397"/>
      <c r="Q40" s="398"/>
      <c r="R40" s="233"/>
      <c r="S40" s="233"/>
      <c r="T40" s="233"/>
      <c r="U40" s="222"/>
      <c r="V40" s="222"/>
      <c r="W40" s="222"/>
      <c r="X40" s="222"/>
      <c r="Y40" s="222"/>
      <c r="Z40" s="222"/>
      <c r="AA40" s="223"/>
      <c r="AB40" s="223"/>
      <c r="AC40" s="223"/>
      <c r="AD40" s="223"/>
      <c r="AE40" s="223"/>
      <c r="AF40" s="223"/>
      <c r="AG40" s="223"/>
      <c r="AH40" s="223"/>
      <c r="AI40" s="223"/>
    </row>
    <row r="41" spans="1:47" ht="18.75" x14ac:dyDescent="0.3">
      <c r="A41" s="377"/>
      <c r="B41" s="379">
        <v>15</v>
      </c>
      <c r="C41" s="174" t="s">
        <v>61</v>
      </c>
      <c r="D41" s="252">
        <v>0</v>
      </c>
      <c r="E41" s="270">
        <v>0</v>
      </c>
      <c r="F41" s="392">
        <v>0</v>
      </c>
      <c r="G41" s="252">
        <v>0</v>
      </c>
      <c r="H41" s="406">
        <v>-27.437651781491695</v>
      </c>
      <c r="I41" s="405">
        <f>I39-I40</f>
        <v>-18.32</v>
      </c>
      <c r="J41" s="420"/>
      <c r="K41" s="400"/>
      <c r="L41" s="397"/>
      <c r="M41" s="397"/>
      <c r="N41" s="397"/>
      <c r="O41" s="396"/>
      <c r="P41" s="397"/>
      <c r="Q41" s="398"/>
      <c r="R41" s="222"/>
      <c r="S41" s="222"/>
      <c r="T41" s="222"/>
      <c r="U41" s="222"/>
      <c r="V41" s="222"/>
      <c r="W41" s="222"/>
      <c r="X41" s="222"/>
      <c r="Y41" s="222"/>
      <c r="Z41" s="223"/>
      <c r="AA41" s="223"/>
      <c r="AB41" s="223"/>
      <c r="AC41" s="223"/>
      <c r="AD41" s="223"/>
      <c r="AE41" s="223"/>
      <c r="AF41" s="223"/>
      <c r="AG41" s="223"/>
      <c r="AH41" s="223"/>
      <c r="AI41" s="223"/>
    </row>
    <row r="42" spans="1:47" ht="18.75" x14ac:dyDescent="0.3">
      <c r="A42" s="377"/>
      <c r="B42" s="353"/>
      <c r="C42" s="174"/>
      <c r="D42" s="174"/>
      <c r="E42" s="256"/>
      <c r="F42" s="392"/>
      <c r="G42" s="174"/>
      <c r="H42" s="406"/>
      <c r="I42" s="405"/>
      <c r="J42" s="166">
        <v>3</v>
      </c>
      <c r="K42" s="395" t="s">
        <v>62</v>
      </c>
      <c r="L42" s="396"/>
      <c r="M42" s="396"/>
      <c r="N42" s="396"/>
      <c r="O42" s="396"/>
      <c r="P42" s="397"/>
      <c r="Q42" s="398"/>
      <c r="R42" s="233"/>
      <c r="S42" s="233"/>
      <c r="T42" s="233"/>
      <c r="U42" s="233"/>
      <c r="V42" s="233"/>
      <c r="W42" s="267"/>
      <c r="X42" s="223"/>
      <c r="Y42" s="223"/>
      <c r="Z42" s="223"/>
      <c r="AA42" s="223"/>
      <c r="AB42" s="223"/>
      <c r="AC42" s="223"/>
      <c r="AD42" s="223"/>
      <c r="AE42" s="223"/>
      <c r="AF42" s="223"/>
      <c r="AG42" s="223"/>
      <c r="AH42" s="223"/>
      <c r="AI42" s="223"/>
    </row>
    <row r="43" spans="1:47" ht="18.75" x14ac:dyDescent="0.3">
      <c r="A43" s="377"/>
      <c r="B43" s="379">
        <v>16</v>
      </c>
      <c r="C43" s="174" t="s">
        <v>63</v>
      </c>
      <c r="D43" s="232">
        <f>D37</f>
        <v>32.459999999999553</v>
      </c>
      <c r="E43" s="406">
        <f>E37</f>
        <v>-142.76000000000002</v>
      </c>
      <c r="F43" s="404">
        <f>F37</f>
        <v>-3.3166247996120148</v>
      </c>
      <c r="G43" s="232">
        <f>G37</f>
        <v>-110.30000000000001</v>
      </c>
      <c r="H43" s="406">
        <v>-2465.3928613076291</v>
      </c>
      <c r="I43" s="405">
        <f>I37+I41</f>
        <v>-699.09000000000015</v>
      </c>
      <c r="J43" s="166"/>
      <c r="K43" s="412" t="s">
        <v>64</v>
      </c>
      <c r="L43" s="411"/>
      <c r="M43" s="411"/>
      <c r="N43" s="411"/>
      <c r="O43" s="161"/>
      <c r="P43" s="411"/>
      <c r="Q43" s="378"/>
      <c r="R43" s="222"/>
      <c r="S43" s="222"/>
      <c r="T43" s="222"/>
      <c r="U43" s="222"/>
      <c r="V43" s="222"/>
      <c r="W43" s="222"/>
      <c r="X43" s="222"/>
      <c r="Y43" s="222"/>
      <c r="Z43" s="223"/>
      <c r="AA43" s="223"/>
      <c r="AB43" s="223"/>
      <c r="AC43" s="223"/>
      <c r="AD43" s="223"/>
      <c r="AE43" s="223"/>
      <c r="AF43" s="223"/>
      <c r="AG43" s="223"/>
      <c r="AH43" s="223"/>
      <c r="AI43" s="223"/>
    </row>
    <row r="44" spans="1:47" ht="18.75" x14ac:dyDescent="0.3">
      <c r="A44" s="377"/>
      <c r="B44" s="353">
        <v>17</v>
      </c>
      <c r="C44" s="256" t="s">
        <v>65</v>
      </c>
      <c r="D44" s="256"/>
      <c r="E44" s="392">
        <v>0</v>
      </c>
      <c r="F44" s="392"/>
      <c r="G44" s="252">
        <v>0</v>
      </c>
      <c r="H44" s="406">
        <v>0</v>
      </c>
      <c r="I44" s="405">
        <v>0</v>
      </c>
      <c r="J44" s="166"/>
      <c r="K44" s="400" t="s">
        <v>23</v>
      </c>
      <c r="L44" s="397">
        <f>O44</f>
        <v>565.95541394746363</v>
      </c>
      <c r="M44" s="421">
        <v>565.72502683825985</v>
      </c>
      <c r="N44" s="421">
        <v>128.12388018463969</v>
      </c>
      <c r="O44" s="396">
        <f>'[12]BS Chart'!T60</f>
        <v>565.95541394746363</v>
      </c>
      <c r="P44" s="416">
        <v>128.12388018463969</v>
      </c>
      <c r="Q44" s="422">
        <v>724.4472407727352</v>
      </c>
      <c r="R44" s="233"/>
      <c r="S44" s="233"/>
      <c r="T44" s="233"/>
      <c r="U44" s="222"/>
      <c r="V44" s="233"/>
      <c r="W44" s="272"/>
      <c r="X44" s="223"/>
      <c r="Y44" s="223"/>
      <c r="Z44" s="223"/>
      <c r="AA44" s="223"/>
      <c r="AB44" s="223"/>
      <c r="AC44" s="223"/>
      <c r="AD44" s="223"/>
      <c r="AE44" s="223"/>
      <c r="AF44" s="223"/>
      <c r="AG44" s="223"/>
      <c r="AH44" s="223"/>
      <c r="AI44" s="223"/>
    </row>
    <row r="45" spans="1:47" ht="19.5" customHeight="1" x14ac:dyDescent="0.3">
      <c r="A45" s="377"/>
      <c r="B45" s="379">
        <v>18</v>
      </c>
      <c r="C45" s="174" t="s">
        <v>66</v>
      </c>
      <c r="D45" s="232">
        <f>D43-D44</f>
        <v>32.459999999999553</v>
      </c>
      <c r="E45" s="406">
        <f>E43-E44</f>
        <v>-142.76000000000002</v>
      </c>
      <c r="F45" s="404">
        <f>F43-F44</f>
        <v>-3.3166247996120148</v>
      </c>
      <c r="G45" s="232">
        <f>G43-G44</f>
        <v>-110.30000000000001</v>
      </c>
      <c r="H45" s="406">
        <v>-2465.3928613076291</v>
      </c>
      <c r="I45" s="405">
        <v>-699.09000000000015</v>
      </c>
      <c r="J45" s="166"/>
      <c r="K45" s="400" t="s">
        <v>48</v>
      </c>
      <c r="L45" s="397">
        <f>O45</f>
        <v>241.83659316113912</v>
      </c>
      <c r="M45" s="421">
        <v>243.06901316113911</v>
      </c>
      <c r="N45" s="421">
        <v>596.23981945787455</v>
      </c>
      <c r="O45" s="396">
        <f>'[12]BS Chart'!U60</f>
        <v>241.83659316113912</v>
      </c>
      <c r="P45" s="416">
        <v>596.23981945787455</v>
      </c>
      <c r="Q45" s="422">
        <v>294.66064</v>
      </c>
      <c r="R45" s="222"/>
      <c r="S45" s="222"/>
      <c r="T45" s="222"/>
      <c r="U45" s="222"/>
      <c r="V45" s="222"/>
      <c r="W45" s="267"/>
      <c r="X45" s="223"/>
      <c r="Y45" s="223"/>
      <c r="Z45" s="223"/>
      <c r="AA45" s="223"/>
      <c r="AB45" s="223"/>
      <c r="AC45" s="223"/>
      <c r="AD45" s="223"/>
      <c r="AE45" s="223"/>
      <c r="AF45" s="223"/>
      <c r="AG45" s="223"/>
      <c r="AH45" s="223"/>
      <c r="AI45" s="223"/>
    </row>
    <row r="46" spans="1:47" ht="18.75" x14ac:dyDescent="0.3">
      <c r="A46" s="377"/>
      <c r="B46" s="353">
        <v>19</v>
      </c>
      <c r="C46" s="256" t="s">
        <v>67</v>
      </c>
      <c r="D46" s="232">
        <v>1129.06</v>
      </c>
      <c r="E46" s="406">
        <v>1129.06</v>
      </c>
      <c r="F46" s="404">
        <v>1129.06</v>
      </c>
      <c r="G46" s="232">
        <v>1129.06</v>
      </c>
      <c r="H46" s="406">
        <v>1129.06</v>
      </c>
      <c r="I46" s="405">
        <v>1129.06</v>
      </c>
      <c r="J46" s="423"/>
      <c r="K46" s="400" t="s">
        <v>27</v>
      </c>
      <c r="L46" s="397">
        <f>O46</f>
        <v>1495.035651790138</v>
      </c>
      <c r="M46" s="421">
        <v>1495.9307527972182</v>
      </c>
      <c r="N46" s="421">
        <v>136.65430021201863</v>
      </c>
      <c r="O46" s="396">
        <f>'[12]BS Chart'!W60</f>
        <v>1495.035651790138</v>
      </c>
      <c r="P46" s="416">
        <v>136.65430021201863</v>
      </c>
      <c r="Q46" s="422">
        <v>1913.279343178848</v>
      </c>
      <c r="R46" s="233"/>
      <c r="S46" s="233"/>
      <c r="T46" s="233"/>
      <c r="U46" s="233"/>
      <c r="V46" s="233"/>
      <c r="W46" s="267"/>
      <c r="X46" s="223"/>
      <c r="Y46" s="223"/>
      <c r="Z46" s="223"/>
      <c r="AA46" s="223"/>
      <c r="AB46" s="223"/>
      <c r="AC46" s="223"/>
      <c r="AD46" s="223"/>
      <c r="AE46" s="223"/>
      <c r="AF46" s="223"/>
      <c r="AG46" s="223"/>
      <c r="AH46" s="223"/>
      <c r="AI46" s="223"/>
    </row>
    <row r="47" spans="1:47" ht="18.75" x14ac:dyDescent="0.3">
      <c r="A47" s="377"/>
      <c r="B47" s="353">
        <v>20</v>
      </c>
      <c r="C47" s="256" t="s">
        <v>68</v>
      </c>
      <c r="D47" s="256"/>
      <c r="E47" s="256"/>
      <c r="F47" s="392"/>
      <c r="G47" s="424">
        <v>0</v>
      </c>
      <c r="H47" s="220">
        <v>0</v>
      </c>
      <c r="I47" s="425">
        <v>10039.07</v>
      </c>
      <c r="J47" s="166"/>
      <c r="K47" s="412" t="s">
        <v>69</v>
      </c>
      <c r="L47" s="397">
        <f>O47</f>
        <v>1854.6717484087235</v>
      </c>
      <c r="M47" s="421">
        <v>1854.6717484087235</v>
      </c>
      <c r="N47" s="421">
        <v>1309.4573486121792</v>
      </c>
      <c r="O47" s="396">
        <f>'[12]BS Chart'!X60</f>
        <v>1854.6717484087235</v>
      </c>
      <c r="P47" s="416">
        <v>1309.4573486121792</v>
      </c>
      <c r="Q47" s="422">
        <v>1381.4399238165477</v>
      </c>
      <c r="R47" s="267"/>
      <c r="S47" s="267"/>
      <c r="T47" s="267"/>
      <c r="U47" s="267"/>
      <c r="V47" s="267"/>
      <c r="W47" s="267"/>
      <c r="X47" s="223"/>
      <c r="Y47" s="223"/>
      <c r="Z47" s="223"/>
      <c r="AA47" s="223"/>
      <c r="AB47" s="223"/>
      <c r="AC47" s="223"/>
      <c r="AD47" s="223"/>
      <c r="AE47" s="223"/>
      <c r="AF47" s="223"/>
      <c r="AG47" s="223"/>
      <c r="AH47" s="223"/>
      <c r="AI47" s="223"/>
    </row>
    <row r="48" spans="1:47" ht="18.75" x14ac:dyDescent="0.3">
      <c r="A48" s="377"/>
      <c r="B48" s="353"/>
      <c r="C48" s="256"/>
      <c r="D48" s="256"/>
      <c r="E48" s="256"/>
      <c r="F48" s="392"/>
      <c r="G48" s="174"/>
      <c r="H48" s="220"/>
      <c r="I48" s="221"/>
      <c r="J48" s="166"/>
      <c r="K48" s="412" t="s">
        <v>70</v>
      </c>
      <c r="L48" s="397">
        <f>O48</f>
        <v>6778.0782455597719</v>
      </c>
      <c r="M48" s="421">
        <v>6882.3422055994824</v>
      </c>
      <c r="N48" s="421">
        <v>7239.1961348158029</v>
      </c>
      <c r="O48" s="396">
        <f>'[12]BS Chart'!V60</f>
        <v>6778.0782455597719</v>
      </c>
      <c r="P48" s="416">
        <v>7239.1961348158029</v>
      </c>
      <c r="Q48" s="422">
        <v>6854.4161278440943</v>
      </c>
      <c r="R48" s="222"/>
      <c r="S48" s="222"/>
      <c r="T48" s="222"/>
      <c r="U48" s="222"/>
      <c r="V48" s="222"/>
      <c r="W48" s="222"/>
      <c r="X48" s="222"/>
      <c r="Y48" s="222"/>
      <c r="Z48" s="222"/>
      <c r="AA48" s="222"/>
      <c r="AB48" s="222"/>
      <c r="AC48" s="222"/>
      <c r="AD48" s="222"/>
      <c r="AE48" s="222"/>
      <c r="AF48" s="222"/>
      <c r="AG48" s="222"/>
      <c r="AH48" s="222"/>
    </row>
    <row r="49" spans="1:34" ht="15" x14ac:dyDescent="0.25">
      <c r="A49" s="377"/>
      <c r="B49" s="353">
        <v>21</v>
      </c>
      <c r="C49" s="256" t="s">
        <v>71</v>
      </c>
      <c r="D49" s="219">
        <f>D45/(22581200/10^5)</f>
        <v>0.14374789648025593</v>
      </c>
      <c r="E49" s="220">
        <f>E45/(22581200/10^5)</f>
        <v>-0.63220732290578008</v>
      </c>
      <c r="F49" s="392">
        <f>F45/(22581200/10^5)</f>
        <v>-1.4687548932793715E-2</v>
      </c>
      <c r="G49" s="219">
        <f>G45/(22581200/10^5)</f>
        <v>-0.48845942642552215</v>
      </c>
      <c r="H49" s="220">
        <v>-10.796349217606405</v>
      </c>
      <c r="I49" s="221">
        <v>-3.0147644943581389</v>
      </c>
      <c r="J49" s="173"/>
      <c r="K49" s="268"/>
      <c r="L49" s="256"/>
      <c r="M49" s="392"/>
      <c r="N49" s="256"/>
      <c r="O49" s="219"/>
      <c r="P49" s="270"/>
      <c r="Q49" s="271"/>
      <c r="R49" s="222"/>
      <c r="S49" s="222"/>
      <c r="T49" s="222"/>
      <c r="U49" s="222"/>
      <c r="V49" s="222"/>
      <c r="W49" s="222"/>
      <c r="X49" s="222"/>
      <c r="Y49" s="222"/>
      <c r="Z49" s="222"/>
      <c r="AA49" s="222"/>
      <c r="AB49" s="222"/>
      <c r="AC49" s="222"/>
      <c r="AD49" s="222"/>
      <c r="AE49" s="222"/>
      <c r="AF49" s="222"/>
      <c r="AG49" s="222"/>
      <c r="AH49" s="222"/>
    </row>
    <row r="50" spans="1:34" ht="15" x14ac:dyDescent="0.25">
      <c r="A50" s="377"/>
      <c r="B50" s="353"/>
      <c r="C50" s="256"/>
      <c r="D50" s="256"/>
      <c r="E50" s="256"/>
      <c r="F50" s="392"/>
      <c r="G50" s="174"/>
      <c r="H50" s="424"/>
      <c r="I50" s="393"/>
      <c r="J50" s="173"/>
      <c r="K50" s="268"/>
      <c r="L50" s="256"/>
      <c r="M50" s="392"/>
      <c r="N50" s="256"/>
      <c r="O50" s="252"/>
      <c r="P50" s="252"/>
      <c r="Q50" s="271"/>
      <c r="T50" s="280"/>
      <c r="U50" s="280"/>
      <c r="W50" s="222"/>
    </row>
    <row r="51" spans="1:34" ht="15" x14ac:dyDescent="0.25">
      <c r="A51" s="426"/>
      <c r="B51" s="427">
        <v>22</v>
      </c>
      <c r="C51" s="358" t="s">
        <v>72</v>
      </c>
      <c r="D51" s="428">
        <v>0</v>
      </c>
      <c r="E51" s="429">
        <v>0</v>
      </c>
      <c r="F51" s="430">
        <v>0</v>
      </c>
      <c r="G51" s="428">
        <v>0</v>
      </c>
      <c r="H51" s="429">
        <v>-0.12150661515549084</v>
      </c>
      <c r="I51" s="431">
        <v>-8.1129435105308845E-2</v>
      </c>
      <c r="J51" s="432"/>
      <c r="K51" s="432"/>
      <c r="L51" s="358"/>
      <c r="M51" s="358"/>
      <c r="N51" s="358"/>
      <c r="O51" s="433"/>
      <c r="P51" s="433"/>
      <c r="Q51" s="434"/>
      <c r="T51" s="264"/>
      <c r="U51" s="264"/>
      <c r="V51" s="267"/>
    </row>
    <row r="52" spans="1:34" ht="15" x14ac:dyDescent="0.25">
      <c r="B52" s="178"/>
      <c r="C52" s="169"/>
      <c r="D52" s="169"/>
      <c r="E52" s="169"/>
      <c r="F52" s="435"/>
      <c r="G52" s="169"/>
      <c r="H52" s="169"/>
      <c r="I52" s="167"/>
      <c r="J52" s="436"/>
      <c r="K52" s="437"/>
      <c r="L52" s="437"/>
      <c r="M52" s="437"/>
      <c r="N52" s="437"/>
      <c r="O52" s="437"/>
      <c r="P52" s="437"/>
      <c r="Q52" s="438"/>
      <c r="T52" s="222"/>
    </row>
    <row r="53" spans="1:34" ht="15" x14ac:dyDescent="0.25">
      <c r="B53" s="439"/>
      <c r="C53" s="169"/>
      <c r="D53" s="169"/>
      <c r="E53" s="169"/>
      <c r="F53" s="435"/>
      <c r="G53" s="169"/>
      <c r="H53" s="167"/>
      <c r="I53" s="167"/>
      <c r="J53" s="174"/>
      <c r="K53" s="256"/>
      <c r="L53" s="256"/>
      <c r="M53" s="256"/>
      <c r="N53" s="256"/>
      <c r="O53" s="270"/>
      <c r="P53" s="256"/>
      <c r="Q53" s="252"/>
      <c r="T53" s="222"/>
      <c r="U53" s="291"/>
    </row>
    <row r="54" spans="1:34" ht="15" x14ac:dyDescent="0.25">
      <c r="B54" s="334"/>
      <c r="C54" s="286"/>
      <c r="D54" s="286"/>
      <c r="E54" s="286"/>
      <c r="F54" s="286"/>
      <c r="G54" s="286"/>
      <c r="H54" s="183"/>
      <c r="I54" s="183"/>
      <c r="J54" s="174"/>
      <c r="K54" s="270"/>
      <c r="L54" s="270"/>
      <c r="M54" s="270"/>
      <c r="N54" s="270"/>
      <c r="O54" s="270"/>
      <c r="P54" s="270"/>
      <c r="Q54" s="174"/>
    </row>
    <row r="55" spans="1:34" ht="15" x14ac:dyDescent="0.25">
      <c r="B55" s="440"/>
      <c r="C55" s="437" t="s">
        <v>73</v>
      </c>
      <c r="D55" s="437"/>
      <c r="E55" s="437"/>
      <c r="F55" s="437"/>
      <c r="G55" s="437"/>
      <c r="H55" s="298"/>
      <c r="I55" s="298"/>
      <c r="J55" s="174"/>
      <c r="K55" s="256"/>
      <c r="L55" s="256"/>
      <c r="M55" s="256"/>
      <c r="N55" s="256"/>
      <c r="O55" s="256"/>
      <c r="P55" s="256"/>
      <c r="Q55" s="174"/>
    </row>
    <row r="56" spans="1:34" ht="15" x14ac:dyDescent="0.25">
      <c r="B56" s="441" t="s">
        <v>74</v>
      </c>
      <c r="C56" s="174" t="s">
        <v>75</v>
      </c>
      <c r="D56" s="174"/>
      <c r="E56" s="174"/>
      <c r="F56" s="174"/>
      <c r="G56" s="174"/>
      <c r="H56" s="300"/>
      <c r="I56" s="300"/>
      <c r="J56" s="556" t="s">
        <v>76</v>
      </c>
      <c r="K56" s="556"/>
      <c r="L56" s="556"/>
      <c r="M56" s="556"/>
      <c r="N56" s="556"/>
      <c r="O56" s="556"/>
      <c r="P56" s="556"/>
      <c r="Q56" s="556"/>
    </row>
    <row r="57" spans="1:34" ht="15" x14ac:dyDescent="0.25">
      <c r="B57" s="442">
        <v>1</v>
      </c>
      <c r="C57" s="256" t="s">
        <v>77</v>
      </c>
      <c r="D57" s="256"/>
      <c r="E57" s="256"/>
      <c r="F57" s="256"/>
      <c r="G57" s="256"/>
      <c r="H57" s="216"/>
      <c r="I57" s="216"/>
      <c r="J57" s="174"/>
      <c r="K57" s="256"/>
      <c r="L57" s="256"/>
      <c r="M57" s="256"/>
      <c r="N57" s="256"/>
      <c r="O57" s="256"/>
      <c r="P57" s="256"/>
      <c r="Q57" s="174"/>
    </row>
    <row r="58" spans="1:34" ht="15" hidden="1" x14ac:dyDescent="0.25">
      <c r="B58" s="442"/>
      <c r="C58" s="337" t="s">
        <v>78</v>
      </c>
      <c r="D58" s="337"/>
      <c r="E58" s="337"/>
      <c r="F58" s="337"/>
      <c r="G58" s="309">
        <v>6691910</v>
      </c>
      <c r="H58" s="443">
        <v>6691910</v>
      </c>
      <c r="I58" s="444">
        <v>6691910</v>
      </c>
      <c r="J58" s="167"/>
      <c r="K58" s="256"/>
      <c r="L58" s="256"/>
      <c r="M58" s="256"/>
      <c r="N58" s="256"/>
      <c r="O58" s="256"/>
      <c r="P58" s="256"/>
      <c r="Q58" s="174"/>
      <c r="R58" s="267"/>
      <c r="S58" s="267"/>
      <c r="T58" s="267"/>
      <c r="U58" s="267"/>
      <c r="V58" s="267"/>
      <c r="W58" s="267"/>
      <c r="X58" s="267"/>
      <c r="Y58" s="267"/>
      <c r="Z58" s="267"/>
      <c r="AA58" s="267"/>
      <c r="AB58" s="267"/>
      <c r="AC58" s="267"/>
      <c r="AD58" s="267"/>
      <c r="AE58" s="267"/>
      <c r="AF58" s="267"/>
      <c r="AG58" s="267"/>
      <c r="AH58" s="267"/>
    </row>
    <row r="59" spans="1:34" ht="15" hidden="1" x14ac:dyDescent="0.25">
      <c r="B59" s="442"/>
      <c r="C59" s="337" t="s">
        <v>79</v>
      </c>
      <c r="D59" s="337"/>
      <c r="E59" s="337"/>
      <c r="F59" s="337"/>
      <c r="G59" s="313">
        <v>0.29630000000000001</v>
      </c>
      <c r="H59" s="315">
        <v>0.29630000000000001</v>
      </c>
      <c r="I59" s="445">
        <v>0.29630000000000001</v>
      </c>
      <c r="J59" s="167"/>
      <c r="K59" s="256"/>
      <c r="L59" s="256"/>
      <c r="M59" s="256"/>
      <c r="N59" s="256"/>
      <c r="O59" s="256"/>
      <c r="P59" s="256"/>
      <c r="Q59" s="174"/>
    </row>
    <row r="60" spans="1:34" ht="15" hidden="1" x14ac:dyDescent="0.25">
      <c r="B60" s="442">
        <v>2</v>
      </c>
      <c r="C60" s="337" t="s">
        <v>80</v>
      </c>
      <c r="D60" s="337"/>
      <c r="E60" s="337"/>
      <c r="F60" s="337"/>
      <c r="G60" s="337"/>
      <c r="H60" s="216"/>
      <c r="I60" s="393"/>
      <c r="J60" s="167"/>
      <c r="K60" s="256"/>
      <c r="L60" s="256"/>
      <c r="M60" s="256"/>
      <c r="N60" s="256"/>
      <c r="O60" s="256"/>
      <c r="P60" s="256"/>
      <c r="Q60" s="174"/>
    </row>
    <row r="61" spans="1:34" ht="15" hidden="1" x14ac:dyDescent="0.25">
      <c r="B61" s="442"/>
      <c r="C61" s="337" t="s">
        <v>81</v>
      </c>
      <c r="D61" s="337"/>
      <c r="E61" s="337"/>
      <c r="F61" s="337"/>
      <c r="G61" s="446"/>
      <c r="H61" s="216"/>
      <c r="I61" s="393"/>
      <c r="J61" s="167"/>
      <c r="K61" s="315"/>
      <c r="L61" s="315"/>
      <c r="M61" s="315"/>
      <c r="N61" s="315"/>
      <c r="O61" s="315"/>
      <c r="P61" s="315"/>
      <c r="Q61" s="174"/>
    </row>
    <row r="62" spans="1:34" ht="15" hidden="1" x14ac:dyDescent="0.25">
      <c r="B62" s="442"/>
      <c r="C62" s="337" t="s">
        <v>82</v>
      </c>
      <c r="D62" s="337"/>
      <c r="E62" s="337"/>
      <c r="F62" s="337"/>
      <c r="G62" s="309">
        <v>0</v>
      </c>
      <c r="H62" s="309">
        <v>0</v>
      </c>
      <c r="I62" s="444">
        <v>0</v>
      </c>
      <c r="J62" s="167"/>
      <c r="K62" s="169"/>
      <c r="L62" s="169"/>
      <c r="M62" s="169"/>
      <c r="N62" s="169"/>
      <c r="O62" s="169"/>
      <c r="P62" s="169"/>
      <c r="Q62" s="169"/>
    </row>
    <row r="63" spans="1:34" ht="15" hidden="1" x14ac:dyDescent="0.25">
      <c r="B63" s="442"/>
      <c r="C63" s="337" t="s">
        <v>83</v>
      </c>
      <c r="D63" s="337"/>
      <c r="E63" s="337"/>
      <c r="F63" s="337"/>
      <c r="G63" s="309">
        <v>0</v>
      </c>
      <c r="H63" s="309">
        <v>0</v>
      </c>
      <c r="I63" s="444">
        <v>0</v>
      </c>
      <c r="J63" s="167"/>
      <c r="K63" s="169"/>
      <c r="L63" s="169"/>
      <c r="M63" s="169"/>
      <c r="N63" s="169"/>
      <c r="O63" s="169"/>
      <c r="P63" s="169"/>
      <c r="Q63" s="316"/>
    </row>
    <row r="64" spans="1:34" ht="15" hidden="1" x14ac:dyDescent="0.25">
      <c r="B64" s="442"/>
      <c r="C64" s="337" t="s">
        <v>84</v>
      </c>
      <c r="D64" s="337"/>
      <c r="E64" s="337"/>
      <c r="F64" s="337"/>
      <c r="G64" s="446"/>
      <c r="H64" s="443"/>
      <c r="I64" s="444"/>
      <c r="J64" s="167"/>
      <c r="K64" s="169"/>
      <c r="L64" s="169"/>
      <c r="M64" s="169"/>
      <c r="N64" s="169"/>
      <c r="O64" s="169"/>
      <c r="P64" s="169"/>
      <c r="Q64" s="316"/>
    </row>
    <row r="65" spans="2:17" ht="15" hidden="1" x14ac:dyDescent="0.25">
      <c r="B65" s="442"/>
      <c r="C65" s="337" t="s">
        <v>85</v>
      </c>
      <c r="D65" s="337"/>
      <c r="E65" s="337"/>
      <c r="F65" s="337"/>
      <c r="G65" s="309">
        <v>0</v>
      </c>
      <c r="H65" s="309">
        <v>0</v>
      </c>
      <c r="I65" s="444">
        <v>0</v>
      </c>
      <c r="J65" s="167"/>
      <c r="K65" s="169"/>
      <c r="L65" s="169"/>
      <c r="M65" s="169"/>
      <c r="N65" s="169"/>
      <c r="O65" s="169"/>
      <c r="P65" s="169"/>
      <c r="Q65" s="316"/>
    </row>
    <row r="66" spans="2:17" ht="15" hidden="1" x14ac:dyDescent="0.25">
      <c r="B66" s="442"/>
      <c r="C66" s="337" t="s">
        <v>86</v>
      </c>
      <c r="D66" s="337"/>
      <c r="E66" s="337"/>
      <c r="F66" s="337"/>
      <c r="G66" s="309"/>
      <c r="H66" s="443"/>
      <c r="I66" s="444"/>
      <c r="J66" s="167"/>
      <c r="K66" s="169"/>
      <c r="L66" s="169"/>
      <c r="M66" s="169"/>
      <c r="N66" s="169"/>
      <c r="O66" s="169"/>
      <c r="P66" s="169"/>
      <c r="Q66" s="316"/>
    </row>
    <row r="67" spans="2:17" ht="15" hidden="1" x14ac:dyDescent="0.25">
      <c r="B67" s="442"/>
      <c r="C67" s="337" t="s">
        <v>87</v>
      </c>
      <c r="D67" s="337"/>
      <c r="E67" s="337"/>
      <c r="F67" s="337"/>
      <c r="G67" s="446"/>
      <c r="H67" s="216"/>
      <c r="I67" s="393"/>
      <c r="J67" s="167"/>
      <c r="K67" s="169"/>
      <c r="L67" s="169"/>
      <c r="M67" s="169"/>
      <c r="N67" s="169"/>
      <c r="O67" s="169"/>
      <c r="P67" s="169"/>
      <c r="Q67" s="316"/>
    </row>
    <row r="68" spans="2:17" ht="15" hidden="1" x14ac:dyDescent="0.25">
      <c r="B68" s="442"/>
      <c r="C68" s="337" t="s">
        <v>82</v>
      </c>
      <c r="D68" s="337"/>
      <c r="E68" s="337"/>
      <c r="F68" s="337"/>
      <c r="G68" s="309">
        <v>15889290</v>
      </c>
      <c r="H68" s="443">
        <v>15889290</v>
      </c>
      <c r="I68" s="444">
        <v>15889290</v>
      </c>
      <c r="J68" s="167"/>
      <c r="K68" s="169"/>
      <c r="L68" s="169"/>
      <c r="M68" s="169"/>
      <c r="N68" s="169"/>
      <c r="O68" s="169"/>
      <c r="P68" s="169"/>
      <c r="Q68" s="169"/>
    </row>
    <row r="69" spans="2:17" ht="15" hidden="1" x14ac:dyDescent="0.25">
      <c r="B69" s="442"/>
      <c r="C69" s="337" t="s">
        <v>83</v>
      </c>
      <c r="D69" s="337"/>
      <c r="E69" s="337"/>
      <c r="F69" s="337"/>
      <c r="G69" s="446"/>
      <c r="H69" s="309"/>
      <c r="I69" s="444"/>
      <c r="J69" s="167"/>
      <c r="K69" s="169"/>
      <c r="L69" s="169"/>
      <c r="M69" s="169"/>
      <c r="N69" s="169"/>
      <c r="O69" s="169"/>
      <c r="P69" s="169"/>
      <c r="Q69" s="167"/>
    </row>
    <row r="70" spans="2:17" ht="15" hidden="1" x14ac:dyDescent="0.25">
      <c r="B70" s="442"/>
      <c r="C70" s="337" t="s">
        <v>84</v>
      </c>
      <c r="D70" s="337"/>
      <c r="E70" s="337"/>
      <c r="F70" s="337"/>
      <c r="G70" s="320">
        <v>1</v>
      </c>
      <c r="H70" s="447">
        <v>1</v>
      </c>
      <c r="I70" s="448">
        <v>1</v>
      </c>
      <c r="J70" s="167"/>
      <c r="K70" s="169"/>
      <c r="L70" s="169"/>
      <c r="M70" s="169"/>
      <c r="N70" s="169"/>
      <c r="O70" s="169"/>
      <c r="P70" s="169"/>
      <c r="Q70" s="167"/>
    </row>
    <row r="71" spans="2:17" ht="13.5" hidden="1" customHeight="1" x14ac:dyDescent="0.25">
      <c r="B71" s="442"/>
      <c r="C71" s="337" t="s">
        <v>85</v>
      </c>
      <c r="D71" s="337"/>
      <c r="E71" s="337"/>
      <c r="F71" s="337"/>
      <c r="G71" s="309"/>
      <c r="H71" s="309"/>
      <c r="I71" s="444"/>
      <c r="J71" s="167"/>
      <c r="K71" s="207"/>
      <c r="L71" s="207"/>
      <c r="M71" s="207"/>
      <c r="N71" s="207"/>
      <c r="O71" s="207"/>
      <c r="P71" s="207"/>
      <c r="Q71" s="207"/>
    </row>
    <row r="72" spans="2:17" ht="15" hidden="1" x14ac:dyDescent="0.25">
      <c r="B72" s="334"/>
      <c r="C72" s="335" t="s">
        <v>86</v>
      </c>
      <c r="D72" s="335"/>
      <c r="E72" s="335"/>
      <c r="F72" s="335"/>
      <c r="G72" s="449">
        <v>0.70369999999999999</v>
      </c>
      <c r="H72" s="450">
        <v>0.70369999999999999</v>
      </c>
      <c r="I72" s="451">
        <v>0.70369999999999999</v>
      </c>
      <c r="J72" s="167"/>
      <c r="K72" s="207"/>
      <c r="L72" s="256"/>
      <c r="M72" s="256"/>
      <c r="N72" s="256"/>
      <c r="O72" s="256"/>
      <c r="P72" s="256"/>
      <c r="Q72" s="181"/>
    </row>
    <row r="73" spans="2:17" ht="21" hidden="1" customHeight="1" x14ac:dyDescent="0.25">
      <c r="B73" s="334"/>
      <c r="C73" s="335"/>
      <c r="D73" s="335"/>
      <c r="E73" s="335"/>
      <c r="F73" s="335"/>
      <c r="G73" s="335"/>
      <c r="H73" s="335"/>
      <c r="I73" s="452"/>
      <c r="J73" s="167"/>
      <c r="K73" s="207"/>
      <c r="L73" s="248"/>
      <c r="M73" s="248"/>
      <c r="N73" s="248"/>
      <c r="O73" s="248"/>
      <c r="P73" s="248"/>
      <c r="Q73" s="327"/>
    </row>
    <row r="74" spans="2:17" ht="15" hidden="1" x14ac:dyDescent="0.25">
      <c r="B74" s="391" t="s">
        <v>88</v>
      </c>
      <c r="C74" s="453" t="s">
        <v>89</v>
      </c>
      <c r="D74" s="453"/>
      <c r="E74" s="453"/>
      <c r="F74" s="453"/>
      <c r="G74" s="453"/>
      <c r="H74" s="453"/>
      <c r="I74" s="454"/>
      <c r="J74" s="315"/>
      <c r="K74" s="248"/>
      <c r="L74" s="248"/>
      <c r="M74" s="248"/>
      <c r="N74" s="248"/>
      <c r="O74" s="248"/>
      <c r="P74" s="248"/>
      <c r="Q74" s="327"/>
    </row>
    <row r="75" spans="2:17" ht="21" hidden="1" customHeight="1" x14ac:dyDescent="0.25">
      <c r="B75" s="441"/>
      <c r="C75" s="446" t="s">
        <v>8</v>
      </c>
      <c r="D75" s="446"/>
      <c r="E75" s="446"/>
      <c r="F75" s="446"/>
      <c r="G75" s="446"/>
      <c r="H75" s="446"/>
      <c r="I75" s="168"/>
      <c r="J75" s="315"/>
      <c r="K75" s="248"/>
      <c r="L75" s="248"/>
      <c r="M75" s="248"/>
      <c r="N75" s="248"/>
      <c r="O75" s="248"/>
      <c r="P75" s="248"/>
      <c r="Q75" s="327"/>
    </row>
    <row r="76" spans="2:17" ht="15" hidden="1" customHeight="1" x14ac:dyDescent="0.25">
      <c r="B76" s="442"/>
      <c r="C76" s="337" t="s">
        <v>90</v>
      </c>
      <c r="D76" s="337"/>
      <c r="E76" s="337"/>
      <c r="F76" s="337"/>
      <c r="G76" s="337"/>
      <c r="H76" s="337"/>
      <c r="I76" s="303">
        <v>0</v>
      </c>
      <c r="J76" s="315"/>
      <c r="K76" s="248"/>
      <c r="L76" s="248"/>
      <c r="M76" s="248"/>
      <c r="N76" s="248"/>
      <c r="O76" s="248"/>
      <c r="P76" s="248"/>
      <c r="Q76" s="327"/>
    </row>
    <row r="77" spans="2:17" ht="15.75" hidden="1" customHeight="1" x14ac:dyDescent="0.25">
      <c r="B77" s="442"/>
      <c r="C77" s="337" t="s">
        <v>91</v>
      </c>
      <c r="D77" s="337"/>
      <c r="E77" s="337"/>
      <c r="F77" s="337"/>
      <c r="G77" s="337"/>
      <c r="H77" s="337"/>
      <c r="I77" s="303">
        <v>0</v>
      </c>
      <c r="J77" s="315"/>
      <c r="K77" s="248"/>
      <c r="L77" s="248"/>
      <c r="M77" s="248"/>
      <c r="N77" s="248"/>
      <c r="O77" s="248"/>
      <c r="P77" s="248"/>
      <c r="Q77" s="327"/>
    </row>
    <row r="78" spans="2:17" ht="15" hidden="1" x14ac:dyDescent="0.25">
      <c r="B78" s="442"/>
      <c r="C78" s="337" t="s">
        <v>92</v>
      </c>
      <c r="D78" s="337"/>
      <c r="E78" s="337"/>
      <c r="F78" s="337"/>
      <c r="G78" s="337"/>
      <c r="H78" s="337"/>
      <c r="I78" s="303">
        <v>0</v>
      </c>
      <c r="J78" s="315"/>
      <c r="K78" s="248"/>
      <c r="L78" s="248"/>
      <c r="M78" s="248"/>
      <c r="N78" s="248"/>
      <c r="O78" s="248"/>
      <c r="P78" s="248"/>
      <c r="Q78" s="327"/>
    </row>
    <row r="79" spans="2:17" ht="19.5" hidden="1" customHeight="1" x14ac:dyDescent="0.25">
      <c r="B79" s="442"/>
      <c r="C79" s="337" t="s">
        <v>93</v>
      </c>
      <c r="D79" s="337"/>
      <c r="E79" s="337"/>
      <c r="F79" s="337"/>
      <c r="G79" s="337"/>
      <c r="H79" s="337"/>
      <c r="I79" s="303">
        <v>0</v>
      </c>
      <c r="J79" s="315"/>
      <c r="K79" s="248"/>
      <c r="L79" s="248"/>
      <c r="M79" s="248"/>
      <c r="N79" s="248"/>
      <c r="O79" s="248"/>
      <c r="P79" s="248"/>
      <c r="Q79" s="327"/>
    </row>
    <row r="80" spans="2:17" ht="15" hidden="1" x14ac:dyDescent="0.25">
      <c r="B80" s="334"/>
      <c r="C80" s="335"/>
      <c r="D80" s="335"/>
      <c r="E80" s="335"/>
      <c r="F80" s="335"/>
      <c r="G80" s="335"/>
      <c r="H80" s="335"/>
      <c r="I80" s="455"/>
      <c r="J80" s="169"/>
      <c r="K80" s="248"/>
      <c r="L80" s="248"/>
      <c r="M80" s="248"/>
      <c r="N80" s="248"/>
      <c r="O80" s="248"/>
      <c r="P80" s="248"/>
      <c r="Q80" s="327"/>
    </row>
    <row r="81" spans="2:17" ht="15" hidden="1" x14ac:dyDescent="0.25">
      <c r="B81" s="207"/>
      <c r="C81" s="337"/>
      <c r="D81" s="337"/>
      <c r="E81" s="337"/>
      <c r="F81" s="337"/>
      <c r="G81" s="337"/>
      <c r="H81" s="337"/>
      <c r="I81" s="216"/>
      <c r="J81" s="169"/>
      <c r="K81" s="248"/>
      <c r="L81" s="248"/>
      <c r="M81" s="248"/>
      <c r="N81" s="248"/>
      <c r="O81" s="248"/>
      <c r="P81" s="248"/>
      <c r="Q81" s="327"/>
    </row>
    <row r="82" spans="2:17" ht="15" hidden="1" customHeight="1" x14ac:dyDescent="0.2">
      <c r="B82" s="528" t="s">
        <v>94</v>
      </c>
      <c r="C82" s="528"/>
      <c r="D82" s="528"/>
      <c r="E82" s="528"/>
      <c r="F82" s="528"/>
      <c r="G82" s="528"/>
      <c r="H82" s="528"/>
      <c r="I82" s="528"/>
      <c r="J82" s="169"/>
      <c r="K82" s="248"/>
      <c r="L82" s="248"/>
      <c r="M82" s="248"/>
      <c r="N82" s="248"/>
      <c r="O82" s="248"/>
      <c r="P82" s="248"/>
      <c r="Q82" s="248"/>
    </row>
    <row r="83" spans="2:17" ht="15" hidden="1" customHeight="1" x14ac:dyDescent="0.25">
      <c r="B83" s="338"/>
      <c r="C83" s="338"/>
      <c r="D83" s="338"/>
      <c r="E83" s="338"/>
      <c r="F83" s="338"/>
      <c r="G83" s="338"/>
      <c r="H83" s="338"/>
      <c r="I83" s="338"/>
      <c r="J83" s="169"/>
      <c r="K83" s="207"/>
      <c r="L83" s="207"/>
      <c r="M83" s="207"/>
      <c r="N83" s="207"/>
      <c r="O83" s="207"/>
      <c r="P83" s="207"/>
      <c r="Q83" s="207"/>
    </row>
    <row r="84" spans="2:17" ht="13.5" hidden="1" customHeight="1" x14ac:dyDescent="0.25">
      <c r="B84" s="339"/>
      <c r="C84" s="340" t="s">
        <v>95</v>
      </c>
      <c r="D84" s="340"/>
      <c r="E84" s="340"/>
      <c r="F84" s="340"/>
      <c r="G84" s="340"/>
      <c r="H84" s="340"/>
      <c r="I84" s="456"/>
      <c r="J84" s="344"/>
      <c r="K84" s="344"/>
      <c r="L84" s="344"/>
      <c r="M84" s="344"/>
      <c r="N84" s="344"/>
      <c r="O84" s="344"/>
      <c r="P84" s="344"/>
      <c r="Q84" s="345"/>
    </row>
    <row r="85" spans="2:17" ht="15" hidden="1" x14ac:dyDescent="0.2">
      <c r="B85" s="346">
        <v>1</v>
      </c>
      <c r="C85" s="529" t="s">
        <v>96</v>
      </c>
      <c r="D85" s="529"/>
      <c r="E85" s="529"/>
      <c r="F85" s="529"/>
      <c r="G85" s="529"/>
      <c r="H85" s="529"/>
      <c r="I85" s="530"/>
      <c r="J85" s="348"/>
      <c r="K85" s="348"/>
      <c r="L85" s="316"/>
      <c r="M85" s="316"/>
      <c r="N85" s="316"/>
      <c r="O85" s="316"/>
      <c r="P85" s="344"/>
      <c r="Q85" s="345"/>
    </row>
    <row r="86" spans="2:17" ht="91.5" hidden="1" customHeight="1" x14ac:dyDescent="0.2">
      <c r="B86" s="346">
        <v>2</v>
      </c>
      <c r="C86" s="531" t="s">
        <v>97</v>
      </c>
      <c r="D86" s="531"/>
      <c r="E86" s="531"/>
      <c r="F86" s="531"/>
      <c r="G86" s="531"/>
      <c r="H86" s="531"/>
      <c r="I86" s="532"/>
      <c r="J86" s="350"/>
      <c r="K86" s="350"/>
      <c r="L86" s="350"/>
      <c r="M86" s="316"/>
      <c r="N86" s="316"/>
      <c r="O86" s="316"/>
      <c r="P86" s="316"/>
      <c r="Q86" s="345"/>
    </row>
    <row r="87" spans="2:17" ht="91.5" hidden="1" customHeight="1" x14ac:dyDescent="0.2">
      <c r="B87" s="346">
        <v>3</v>
      </c>
      <c r="C87" s="531" t="s">
        <v>98</v>
      </c>
      <c r="D87" s="531"/>
      <c r="E87" s="531"/>
      <c r="F87" s="531"/>
      <c r="G87" s="531"/>
      <c r="H87" s="531"/>
      <c r="I87" s="532"/>
      <c r="J87" s="350"/>
      <c r="K87" s="350"/>
      <c r="L87" s="350"/>
      <c r="M87" s="316"/>
      <c r="N87" s="316"/>
      <c r="O87" s="316"/>
      <c r="P87" s="316"/>
      <c r="Q87" s="345"/>
    </row>
    <row r="88" spans="2:17" ht="47.25" hidden="1" customHeight="1" x14ac:dyDescent="0.2">
      <c r="B88" s="346">
        <v>4</v>
      </c>
      <c r="C88" s="531" t="s">
        <v>99</v>
      </c>
      <c r="D88" s="531"/>
      <c r="E88" s="531"/>
      <c r="F88" s="531"/>
      <c r="G88" s="531"/>
      <c r="H88" s="531"/>
      <c r="I88" s="532"/>
      <c r="J88" s="350"/>
      <c r="K88" s="350"/>
      <c r="L88" s="350"/>
      <c r="M88" s="316"/>
      <c r="N88" s="316"/>
      <c r="O88" s="316"/>
      <c r="P88" s="316"/>
      <c r="Q88" s="345"/>
    </row>
    <row r="89" spans="2:17" ht="15" hidden="1" x14ac:dyDescent="0.2">
      <c r="B89" s="346">
        <v>5</v>
      </c>
      <c r="C89" s="531" t="s">
        <v>100</v>
      </c>
      <c r="D89" s="531"/>
      <c r="E89" s="531"/>
      <c r="F89" s="531"/>
      <c r="G89" s="531"/>
      <c r="H89" s="531"/>
      <c r="I89" s="532"/>
      <c r="J89" s="350"/>
      <c r="K89" s="350"/>
      <c r="L89" s="350"/>
      <c r="M89" s="316"/>
      <c r="N89" s="316"/>
      <c r="O89" s="316"/>
      <c r="P89" s="344"/>
      <c r="Q89" s="345"/>
    </row>
    <row r="90" spans="2:17" ht="15" hidden="1" x14ac:dyDescent="0.2">
      <c r="B90" s="346"/>
      <c r="C90" s="350"/>
      <c r="D90" s="350"/>
      <c r="E90" s="350"/>
      <c r="F90" s="350"/>
      <c r="G90" s="350"/>
      <c r="H90" s="350"/>
      <c r="I90" s="457"/>
      <c r="J90" s="350"/>
      <c r="K90" s="350"/>
      <c r="L90" s="350"/>
      <c r="M90" s="316"/>
      <c r="N90" s="316"/>
      <c r="O90" s="316"/>
      <c r="P90" s="316"/>
      <c r="Q90" s="352"/>
    </row>
    <row r="91" spans="2:17" ht="15" hidden="1" x14ac:dyDescent="0.2">
      <c r="B91" s="346"/>
      <c r="C91" s="350"/>
      <c r="D91" s="350"/>
      <c r="E91" s="350"/>
      <c r="F91" s="350"/>
      <c r="G91" s="350"/>
      <c r="H91" s="350"/>
      <c r="I91" s="457"/>
      <c r="J91" s="316"/>
      <c r="K91" s="316"/>
      <c r="L91" s="316"/>
      <c r="M91" s="316"/>
      <c r="N91" s="316"/>
      <c r="O91" s="316"/>
      <c r="P91" s="316"/>
      <c r="Q91" s="352"/>
    </row>
    <row r="92" spans="2:17" ht="13.5" hidden="1" customHeight="1" x14ac:dyDescent="0.25">
      <c r="B92" s="353"/>
      <c r="C92" s="256"/>
      <c r="D92" s="256"/>
      <c r="E92" s="256"/>
      <c r="F92" s="256"/>
      <c r="G92" s="206" t="s">
        <v>101</v>
      </c>
      <c r="H92" s="248"/>
      <c r="I92" s="181"/>
      <c r="J92" s="169"/>
      <c r="K92" s="266"/>
      <c r="L92" s="266"/>
      <c r="M92" s="266"/>
      <c r="N92" s="266"/>
      <c r="O92" s="266"/>
      <c r="P92" s="206" t="s">
        <v>101</v>
      </c>
      <c r="Q92" s="354"/>
    </row>
    <row r="93" spans="2:17" ht="15" hidden="1" customHeight="1" x14ac:dyDescent="0.25">
      <c r="B93" s="353"/>
      <c r="C93" s="256"/>
      <c r="D93" s="256"/>
      <c r="E93" s="256"/>
      <c r="F93" s="256"/>
      <c r="G93" s="206" t="s">
        <v>102</v>
      </c>
      <c r="H93" s="248"/>
      <c r="I93" s="181"/>
      <c r="J93" s="169"/>
      <c r="K93" s="266"/>
      <c r="L93" s="266"/>
      <c r="M93" s="266"/>
      <c r="N93" s="266"/>
      <c r="O93" s="266"/>
      <c r="P93" s="206" t="s">
        <v>102</v>
      </c>
      <c r="Q93" s="354"/>
    </row>
    <row r="94" spans="2:17" ht="15" hidden="1" x14ac:dyDescent="0.25">
      <c r="B94" s="353"/>
      <c r="C94" s="256"/>
      <c r="D94" s="256"/>
      <c r="E94" s="256"/>
      <c r="F94" s="256"/>
      <c r="G94" s="206"/>
      <c r="H94" s="248"/>
      <c r="I94" s="181"/>
      <c r="J94" s="169"/>
      <c r="K94" s="266"/>
      <c r="L94" s="266"/>
      <c r="M94" s="266"/>
      <c r="N94" s="266"/>
      <c r="O94" s="266"/>
      <c r="P94" s="206"/>
      <c r="Q94" s="354"/>
    </row>
    <row r="95" spans="2:17" ht="15" hidden="1" x14ac:dyDescent="0.25">
      <c r="B95" s="353"/>
      <c r="C95" s="256"/>
      <c r="D95" s="256"/>
      <c r="E95" s="256"/>
      <c r="F95" s="256"/>
      <c r="G95" s="206"/>
      <c r="H95" s="248"/>
      <c r="I95" s="181"/>
      <c r="J95" s="169"/>
      <c r="K95" s="266"/>
      <c r="L95" s="266"/>
      <c r="M95" s="266"/>
      <c r="N95" s="266"/>
      <c r="O95" s="266"/>
      <c r="P95" s="206"/>
      <c r="Q95" s="354"/>
    </row>
    <row r="96" spans="2:17" ht="15" hidden="1" x14ac:dyDescent="0.25">
      <c r="B96" s="353"/>
      <c r="C96" s="256"/>
      <c r="D96" s="256"/>
      <c r="E96" s="256"/>
      <c r="F96" s="256"/>
      <c r="G96" s="174"/>
      <c r="H96" s="248"/>
      <c r="I96" s="181"/>
      <c r="J96" s="169"/>
      <c r="K96" s="266"/>
      <c r="L96" s="266"/>
      <c r="M96" s="266"/>
      <c r="N96" s="266"/>
      <c r="O96" s="266"/>
      <c r="P96" s="174"/>
      <c r="Q96" s="354"/>
    </row>
    <row r="97" spans="1:35" ht="15" hidden="1" x14ac:dyDescent="0.25">
      <c r="B97" s="355" t="s">
        <v>103</v>
      </c>
      <c r="C97" s="174" t="s">
        <v>104</v>
      </c>
      <c r="D97" s="174"/>
      <c r="E97" s="174"/>
      <c r="F97" s="174"/>
      <c r="G97" s="206" t="s">
        <v>105</v>
      </c>
      <c r="H97" s="248"/>
      <c r="I97" s="181"/>
      <c r="J97" s="169"/>
      <c r="K97" s="266"/>
      <c r="L97" s="266"/>
      <c r="M97" s="266"/>
      <c r="N97" s="266"/>
      <c r="O97" s="266"/>
      <c r="P97" s="206" t="s">
        <v>105</v>
      </c>
      <c r="Q97" s="354"/>
    </row>
    <row r="98" spans="1:35" ht="15" hidden="1" x14ac:dyDescent="0.25">
      <c r="B98" s="355" t="s">
        <v>106</v>
      </c>
      <c r="C98" s="174" t="s">
        <v>107</v>
      </c>
      <c r="D98" s="174"/>
      <c r="E98" s="174"/>
      <c r="F98" s="174"/>
      <c r="G98" s="458" t="s">
        <v>108</v>
      </c>
      <c r="H98" s="248"/>
      <c r="I98" s="181"/>
      <c r="J98" s="169"/>
      <c r="K98" s="266"/>
      <c r="L98" s="266"/>
      <c r="M98" s="266"/>
      <c r="N98" s="266"/>
      <c r="O98" s="266"/>
      <c r="P98" s="206" t="s">
        <v>108</v>
      </c>
      <c r="Q98" s="354"/>
    </row>
    <row r="99" spans="1:35" ht="15" hidden="1" x14ac:dyDescent="0.25">
      <c r="B99" s="355"/>
      <c r="C99" s="174"/>
      <c r="D99" s="174"/>
      <c r="E99" s="174"/>
      <c r="F99" s="174"/>
      <c r="G99" s="206" t="s">
        <v>109</v>
      </c>
      <c r="H99" s="248"/>
      <c r="I99" s="181"/>
      <c r="J99" s="169"/>
      <c r="K99" s="266"/>
      <c r="L99" s="266"/>
      <c r="M99" s="266"/>
      <c r="N99" s="266"/>
      <c r="O99" s="266"/>
      <c r="P99" s="206" t="s">
        <v>109</v>
      </c>
      <c r="Q99" s="356"/>
    </row>
    <row r="100" spans="1:35" ht="15.75" hidden="1" thickBot="1" x14ac:dyDescent="0.3">
      <c r="B100" s="357"/>
      <c r="C100" s="358"/>
      <c r="D100" s="358"/>
      <c r="E100" s="358"/>
      <c r="F100" s="358"/>
      <c r="G100" s="358"/>
      <c r="H100" s="358"/>
      <c r="I100" s="459"/>
      <c r="J100" s="360"/>
      <c r="K100" s="360"/>
      <c r="L100" s="360"/>
      <c r="M100" s="360"/>
      <c r="N100" s="360"/>
      <c r="O100" s="360"/>
      <c r="P100" s="360"/>
      <c r="Q100" s="361"/>
    </row>
    <row r="101" spans="1:35" ht="15" hidden="1" x14ac:dyDescent="0.25">
      <c r="B101" s="362"/>
      <c r="C101" s="363"/>
      <c r="D101" s="363"/>
      <c r="E101" s="363"/>
      <c r="F101" s="363"/>
      <c r="G101" s="363"/>
      <c r="H101" s="363"/>
      <c r="I101" s="364"/>
      <c r="J101" s="267"/>
      <c r="K101" s="267"/>
      <c r="L101" s="267"/>
      <c r="M101" s="267"/>
      <c r="N101" s="267"/>
      <c r="O101" s="267"/>
      <c r="P101" s="267"/>
      <c r="Q101" s="153"/>
    </row>
    <row r="102" spans="1:35" ht="15" hidden="1" x14ac:dyDescent="0.25">
      <c r="B102" s="362"/>
      <c r="C102" s="363"/>
      <c r="D102" s="363"/>
      <c r="E102" s="363"/>
      <c r="F102" s="363"/>
      <c r="G102" s="363"/>
      <c r="H102" s="363"/>
      <c r="I102" s="364"/>
      <c r="J102" s="267"/>
      <c r="K102" s="267"/>
      <c r="L102" s="267"/>
      <c r="M102" s="267"/>
      <c r="N102" s="267"/>
      <c r="O102" s="267"/>
      <c r="P102" s="267"/>
      <c r="Q102" s="153"/>
    </row>
    <row r="103" spans="1:35" hidden="1" x14ac:dyDescent="0.2">
      <c r="B103" s="365"/>
      <c r="C103" s="267"/>
      <c r="D103" s="267"/>
      <c r="E103" s="267"/>
      <c r="F103" s="267"/>
      <c r="G103" s="267"/>
      <c r="H103" s="267"/>
      <c r="I103" s="153"/>
      <c r="J103" s="267"/>
      <c r="K103" s="267"/>
      <c r="L103" s="267"/>
      <c r="M103" s="267"/>
      <c r="N103" s="267"/>
      <c r="O103" s="267"/>
      <c r="P103" s="267"/>
      <c r="Q103" s="153"/>
    </row>
    <row r="104" spans="1:35" hidden="1" x14ac:dyDescent="0.2">
      <c r="B104" s="551" t="s">
        <v>110</v>
      </c>
      <c r="C104" s="551"/>
      <c r="D104" s="551"/>
      <c r="E104" s="551"/>
      <c r="F104" s="551"/>
      <c r="G104" s="551"/>
      <c r="H104" s="551"/>
      <c r="I104" s="551"/>
      <c r="J104" s="367"/>
    </row>
    <row r="105" spans="1:35" hidden="1" x14ac:dyDescent="0.2"/>
    <row r="106" spans="1:35" hidden="1" x14ac:dyDescent="0.2"/>
    <row r="107" spans="1:35" s="368" customFormat="1" ht="25.5" hidden="1" x14ac:dyDescent="0.2">
      <c r="A107" s="156"/>
      <c r="B107" s="156"/>
      <c r="C107" s="369" t="s">
        <v>111</v>
      </c>
      <c r="D107" s="369"/>
      <c r="E107" s="369"/>
      <c r="F107" s="369"/>
      <c r="G107" s="369"/>
      <c r="H107" s="369"/>
      <c r="J107" s="156"/>
      <c r="K107" s="156"/>
      <c r="L107" s="156"/>
      <c r="M107" s="156"/>
      <c r="N107" s="156"/>
      <c r="O107" s="156"/>
      <c r="P107" s="156"/>
      <c r="R107" s="156"/>
      <c r="S107" s="156"/>
      <c r="T107" s="156"/>
      <c r="U107" s="156"/>
      <c r="V107" s="156"/>
      <c r="W107" s="156"/>
      <c r="X107" s="156"/>
      <c r="Y107" s="156"/>
      <c r="Z107" s="156"/>
      <c r="AA107" s="156"/>
      <c r="AB107" s="156"/>
      <c r="AC107" s="156"/>
      <c r="AD107" s="156"/>
      <c r="AE107" s="156"/>
      <c r="AF107" s="156"/>
      <c r="AG107" s="156"/>
      <c r="AH107" s="156"/>
      <c r="AI107" s="156"/>
    </row>
    <row r="108" spans="1:35" s="368" customFormat="1" hidden="1" x14ac:dyDescent="0.2">
      <c r="A108" s="156"/>
      <c r="B108" s="156"/>
      <c r="C108" s="156"/>
      <c r="D108" s="156"/>
      <c r="E108" s="156"/>
      <c r="F108" s="156"/>
      <c r="G108" s="156"/>
      <c r="H108" s="156"/>
      <c r="J108" s="156"/>
      <c r="K108" s="156"/>
      <c r="L108" s="156"/>
      <c r="M108" s="156"/>
      <c r="N108" s="156"/>
      <c r="O108" s="156"/>
      <c r="P108" s="156"/>
      <c r="R108" s="156"/>
      <c r="S108" s="156"/>
      <c r="T108" s="156"/>
      <c r="U108" s="156"/>
      <c r="V108" s="156"/>
      <c r="W108" s="156"/>
      <c r="X108" s="156"/>
      <c r="Y108" s="156"/>
      <c r="Z108" s="156"/>
      <c r="AA108" s="156"/>
      <c r="AB108" s="156"/>
      <c r="AC108" s="156"/>
      <c r="AD108" s="156"/>
      <c r="AE108" s="156"/>
      <c r="AF108" s="156"/>
      <c r="AG108" s="156"/>
      <c r="AH108" s="156"/>
      <c r="AI108" s="156"/>
    </row>
    <row r="109" spans="1:35" s="368" customFormat="1" hidden="1" x14ac:dyDescent="0.2">
      <c r="A109" s="156"/>
      <c r="B109" s="156"/>
      <c r="C109" s="156"/>
      <c r="D109" s="156"/>
      <c r="E109" s="156"/>
      <c r="F109" s="156"/>
      <c r="G109" s="156"/>
      <c r="H109" s="156"/>
      <c r="J109" s="156"/>
      <c r="K109" s="156"/>
      <c r="L109" s="156"/>
      <c r="M109" s="156"/>
      <c r="N109" s="156"/>
      <c r="O109" s="156"/>
      <c r="P109" s="156"/>
      <c r="R109" s="156"/>
      <c r="S109" s="156"/>
      <c r="T109" s="156"/>
      <c r="U109" s="156"/>
      <c r="V109" s="156"/>
      <c r="W109" s="156"/>
      <c r="X109" s="156"/>
      <c r="Y109" s="156"/>
      <c r="Z109" s="156"/>
      <c r="AA109" s="156"/>
      <c r="AB109" s="156"/>
      <c r="AC109" s="156"/>
      <c r="AD109" s="156"/>
      <c r="AE109" s="156"/>
      <c r="AF109" s="156"/>
      <c r="AG109" s="156"/>
      <c r="AH109" s="156"/>
      <c r="AI109" s="156"/>
    </row>
    <row r="110" spans="1:35" s="368" customFormat="1" hidden="1" x14ac:dyDescent="0.2">
      <c r="A110" s="156"/>
      <c r="B110" s="156"/>
      <c r="C110" s="156"/>
      <c r="D110" s="156"/>
      <c r="E110" s="156"/>
      <c r="F110" s="156"/>
      <c r="G110" s="156"/>
      <c r="H110" s="156"/>
      <c r="J110" s="156"/>
      <c r="K110" s="156"/>
      <c r="L110" s="156"/>
      <c r="M110" s="156"/>
      <c r="N110" s="156"/>
      <c r="O110" s="156"/>
      <c r="P110" s="156"/>
      <c r="R110" s="156"/>
      <c r="S110" s="156"/>
      <c r="T110" s="156"/>
      <c r="U110" s="156"/>
      <c r="V110" s="156"/>
      <c r="W110" s="156"/>
      <c r="X110" s="156"/>
      <c r="Y110" s="156"/>
      <c r="Z110" s="156"/>
      <c r="AA110" s="156"/>
      <c r="AB110" s="156"/>
      <c r="AC110" s="156"/>
      <c r="AD110" s="156"/>
      <c r="AE110" s="156"/>
      <c r="AF110" s="156"/>
      <c r="AG110" s="156"/>
      <c r="AH110" s="156"/>
      <c r="AI110" s="156"/>
    </row>
    <row r="111" spans="1:35" s="368" customFormat="1" hidden="1" x14ac:dyDescent="0.2">
      <c r="A111" s="156"/>
      <c r="B111" s="156"/>
      <c r="C111" s="156"/>
      <c r="D111" s="156"/>
      <c r="E111" s="156"/>
      <c r="F111" s="156"/>
      <c r="G111" s="156"/>
      <c r="H111" s="156"/>
      <c r="J111" s="156"/>
      <c r="K111" s="156"/>
      <c r="L111" s="156"/>
      <c r="M111" s="156"/>
      <c r="N111" s="156"/>
      <c r="O111" s="156"/>
      <c r="P111" s="156"/>
      <c r="R111" s="156"/>
      <c r="S111" s="156"/>
      <c r="T111" s="156"/>
      <c r="U111" s="156"/>
      <c r="V111" s="156"/>
      <c r="W111" s="156"/>
      <c r="X111" s="156"/>
      <c r="Y111" s="156"/>
      <c r="Z111" s="156"/>
      <c r="AA111" s="156"/>
      <c r="AB111" s="156"/>
      <c r="AC111" s="156"/>
      <c r="AD111" s="156"/>
      <c r="AE111" s="156"/>
      <c r="AF111" s="156"/>
      <c r="AG111" s="156"/>
      <c r="AH111" s="156"/>
      <c r="AI111" s="156"/>
    </row>
  </sheetData>
  <mergeCells count="22">
    <mergeCell ref="C87:I87"/>
    <mergeCell ref="C88:I88"/>
    <mergeCell ref="C89:I89"/>
    <mergeCell ref="B104:I104"/>
    <mergeCell ref="O9:O10"/>
    <mergeCell ref="G9:G10"/>
    <mergeCell ref="P9:P10"/>
    <mergeCell ref="J56:Q56"/>
    <mergeCell ref="B82:I82"/>
    <mergeCell ref="C85:I85"/>
    <mergeCell ref="C86:I86"/>
    <mergeCell ref="H9:H10"/>
    <mergeCell ref="J9:J10"/>
    <mergeCell ref="K9:K10"/>
    <mergeCell ref="L9:L10"/>
    <mergeCell ref="M9:M10"/>
    <mergeCell ref="N9:N10"/>
    <mergeCell ref="B9:B10"/>
    <mergeCell ref="C9:C10"/>
    <mergeCell ref="D9:D10"/>
    <mergeCell ref="E9:E10"/>
    <mergeCell ref="F9:F10"/>
  </mergeCells>
  <pageMargins left="0.43" right="0.39370078740157483" top="0.45" bottom="0.7480314960629921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24"/>
  <sheetViews>
    <sheetView topLeftCell="A83" zoomScale="70" zoomScaleNormal="70" workbookViewId="0">
      <selection activeCell="C94" sqref="C94"/>
    </sheetView>
  </sheetViews>
  <sheetFormatPr defaultColWidth="0" defaultRowHeight="12.75" x14ac:dyDescent="0.2"/>
  <cols>
    <col min="1" max="1" width="3.7109375" style="156" customWidth="1"/>
    <col min="2" max="2" width="6.5703125" style="156" customWidth="1"/>
    <col min="3" max="3" width="79.5703125" style="156" customWidth="1"/>
    <col min="4" max="4" width="16" style="156" customWidth="1"/>
    <col min="5" max="5" width="15.5703125" style="156" customWidth="1"/>
    <col min="6" max="6" width="17.5703125" style="156" customWidth="1"/>
    <col min="7" max="7" width="16" style="156" customWidth="1"/>
    <col min="8" max="8" width="15.5703125" style="156" customWidth="1"/>
    <col min="9" max="9" width="16.5703125" style="368" customWidth="1"/>
    <col min="10" max="10" width="1.140625" style="156" customWidth="1"/>
    <col min="11" max="11" width="67.42578125" style="156" hidden="1" customWidth="1"/>
    <col min="12" max="12" width="16" style="156" hidden="1" customWidth="1"/>
    <col min="13" max="13" width="18.85546875" style="156" hidden="1" customWidth="1"/>
    <col min="14" max="14" width="17.85546875" style="156" hidden="1" customWidth="1"/>
    <col min="15" max="16" width="15.7109375" style="156" hidden="1" customWidth="1"/>
    <col min="17" max="17" width="15.7109375" style="368" hidden="1" customWidth="1"/>
    <col min="18" max="19" width="9.140625" style="156" hidden="1" customWidth="1"/>
    <col min="20" max="20" width="15.28515625" style="156" hidden="1" customWidth="1"/>
    <col min="21" max="21" width="14.42578125" style="156" hidden="1" customWidth="1"/>
    <col min="22" max="22" width="12.85546875" style="156" hidden="1" customWidth="1"/>
    <col min="23" max="23" width="19.140625" style="156" hidden="1" customWidth="1"/>
    <col min="24" max="25" width="13.28515625" style="156" hidden="1" customWidth="1"/>
    <col min="26" max="26" width="10.5703125" style="156" hidden="1" customWidth="1"/>
    <col min="27" max="27" width="9.140625" style="156" hidden="1" customWidth="1"/>
    <col min="28" max="28" width="12" style="156" hidden="1" customWidth="1"/>
    <col min="29" max="30" width="11.5703125" style="156" hidden="1" customWidth="1"/>
    <col min="31" max="31" width="12" style="156" hidden="1" customWidth="1"/>
    <col min="32" max="33" width="9.140625" style="156" hidden="1" customWidth="1"/>
    <col min="34" max="36" width="13.140625" style="156" hidden="1" customWidth="1"/>
    <col min="37" max="39" width="14.85546875" style="156" hidden="1" customWidth="1"/>
    <col min="40" max="40" width="14.42578125" style="156" hidden="1" customWidth="1"/>
    <col min="41" max="256" width="9.140625" style="156" hidden="1" customWidth="1"/>
    <col min="257" max="16384" width="9" style="370" hidden="1"/>
  </cols>
  <sheetData>
    <row r="1" spans="2:48" x14ac:dyDescent="0.2">
      <c r="B1" s="267"/>
      <c r="C1" s="154"/>
      <c r="D1" s="154"/>
      <c r="E1" s="154"/>
      <c r="F1" s="154"/>
      <c r="G1" s="154"/>
      <c r="H1" s="154"/>
      <c r="I1" s="155"/>
      <c r="J1" s="154"/>
      <c r="K1" s="154"/>
      <c r="L1" s="154"/>
      <c r="M1" s="154"/>
      <c r="N1" s="154"/>
      <c r="O1" s="154"/>
      <c r="P1" s="154"/>
      <c r="Q1" s="155"/>
    </row>
    <row r="2" spans="2:48" ht="18.75" hidden="1" x14ac:dyDescent="0.3">
      <c r="B2" s="157" t="s">
        <v>0</v>
      </c>
      <c r="C2" s="158"/>
      <c r="D2" s="158"/>
      <c r="E2" s="158"/>
      <c r="F2" s="158"/>
      <c r="G2" s="158"/>
      <c r="H2" s="158"/>
      <c r="I2" s="372"/>
      <c r="J2" s="162"/>
      <c r="K2" s="163"/>
      <c r="L2" s="164"/>
      <c r="M2" s="164"/>
      <c r="N2" s="164"/>
      <c r="O2" s="164"/>
      <c r="P2" s="164"/>
      <c r="Q2" s="165"/>
    </row>
    <row r="3" spans="2:48" ht="18" hidden="1" customHeight="1" x14ac:dyDescent="0.3">
      <c r="B3" s="166" t="s">
        <v>1</v>
      </c>
      <c r="C3" s="161"/>
      <c r="D3" s="161"/>
      <c r="E3" s="161"/>
      <c r="F3" s="161"/>
      <c r="G3" s="161"/>
      <c r="H3" s="161"/>
      <c r="I3" s="378"/>
      <c r="J3" s="169"/>
      <c r="K3" s="170"/>
      <c r="L3" s="171"/>
      <c r="M3" s="171"/>
      <c r="N3" s="171"/>
      <c r="O3" s="171"/>
      <c r="P3" s="171"/>
      <c r="Q3" s="172"/>
    </row>
    <row r="4" spans="2:48" ht="15.75" hidden="1" customHeight="1" x14ac:dyDescent="0.25">
      <c r="B4" s="173" t="s">
        <v>2</v>
      </c>
      <c r="C4" s="174"/>
      <c r="D4" s="174"/>
      <c r="E4" s="174"/>
      <c r="F4" s="174"/>
      <c r="G4" s="174"/>
      <c r="H4" s="174"/>
      <c r="I4" s="181"/>
      <c r="J4" s="169"/>
      <c r="K4" s="175"/>
      <c r="L4" s="176"/>
      <c r="M4" s="176"/>
      <c r="N4" s="176"/>
      <c r="O4" s="176"/>
      <c r="P4" s="176"/>
      <c r="Q4" s="177"/>
    </row>
    <row r="5" spans="2:48" ht="12.75" hidden="1" customHeight="1" x14ac:dyDescent="0.2">
      <c r="B5" s="178"/>
      <c r="C5" s="169"/>
      <c r="D5" s="169"/>
      <c r="E5" s="169"/>
      <c r="F5" s="169"/>
      <c r="G5" s="169"/>
      <c r="H5" s="169"/>
      <c r="I5" s="168"/>
      <c r="J5" s="169"/>
      <c r="K5" s="178"/>
      <c r="L5" s="169"/>
      <c r="M5" s="169"/>
      <c r="N5" s="169"/>
      <c r="O5" s="169"/>
      <c r="P5" s="169"/>
      <c r="Q5" s="168"/>
    </row>
    <row r="6" spans="2:48" ht="15.75" hidden="1" customHeight="1" x14ac:dyDescent="0.25">
      <c r="B6" s="179" t="s">
        <v>3</v>
      </c>
      <c r="C6" s="180"/>
      <c r="D6" s="180"/>
      <c r="E6" s="180"/>
      <c r="F6" s="180"/>
      <c r="G6" s="180"/>
      <c r="H6" s="180"/>
      <c r="I6" s="265"/>
      <c r="J6" s="169"/>
      <c r="K6" s="173" t="s">
        <v>4</v>
      </c>
      <c r="L6" s="174"/>
      <c r="M6" s="174"/>
      <c r="N6" s="174"/>
      <c r="O6" s="174"/>
      <c r="P6" s="174"/>
      <c r="Q6" s="181"/>
    </row>
    <row r="7" spans="2:48" ht="12.75" hidden="1" customHeight="1" x14ac:dyDescent="0.2">
      <c r="B7" s="178"/>
      <c r="C7" s="169"/>
      <c r="D7" s="169"/>
      <c r="E7" s="169"/>
      <c r="F7" s="169"/>
      <c r="G7" s="169"/>
      <c r="H7" s="169"/>
      <c r="I7" s="168"/>
      <c r="J7" s="169"/>
      <c r="K7" s="178"/>
      <c r="L7" s="169"/>
      <c r="M7" s="169"/>
      <c r="N7" s="169"/>
      <c r="O7" s="169"/>
      <c r="P7" s="169"/>
      <c r="Q7" s="168"/>
    </row>
    <row r="8" spans="2:48" ht="19.5" hidden="1" customHeight="1" x14ac:dyDescent="0.2">
      <c r="B8" s="182"/>
      <c r="C8" s="183"/>
      <c r="D8" s="183"/>
      <c r="E8" s="183"/>
      <c r="F8" s="183"/>
      <c r="G8" s="183"/>
      <c r="H8" s="183"/>
      <c r="I8" s="184" t="s">
        <v>5</v>
      </c>
      <c r="J8" s="169"/>
      <c r="K8" s="178"/>
      <c r="L8" s="169"/>
      <c r="M8" s="169"/>
      <c r="N8" s="169"/>
      <c r="O8" s="169"/>
      <c r="P8" s="169"/>
      <c r="Q8" s="168" t="s">
        <v>6</v>
      </c>
    </row>
    <row r="9" spans="2:48" ht="19.5" hidden="1" customHeight="1" x14ac:dyDescent="0.2">
      <c r="B9" s="565" t="s">
        <v>7</v>
      </c>
      <c r="C9" s="535" t="s">
        <v>8</v>
      </c>
      <c r="D9" s="547" t="s">
        <v>9</v>
      </c>
      <c r="E9" s="549" t="s">
        <v>10</v>
      </c>
      <c r="F9" s="549" t="s">
        <v>11</v>
      </c>
      <c r="G9" s="553" t="s">
        <v>12</v>
      </c>
      <c r="H9" s="533" t="s">
        <v>13</v>
      </c>
      <c r="I9" s="186" t="s">
        <v>14</v>
      </c>
      <c r="J9" s="535" t="s">
        <v>7</v>
      </c>
      <c r="K9" s="537" t="s">
        <v>8</v>
      </c>
      <c r="L9" s="539" t="s">
        <v>9</v>
      </c>
      <c r="M9" s="541" t="s">
        <v>10</v>
      </c>
      <c r="N9" s="541" t="s">
        <v>15</v>
      </c>
      <c r="O9" s="552" t="s">
        <v>12</v>
      </c>
      <c r="P9" s="526" t="s">
        <v>13</v>
      </c>
      <c r="Q9" s="186" t="s">
        <v>14</v>
      </c>
    </row>
    <row r="10" spans="2:48" s="191" customFormat="1" ht="22.5" hidden="1" customHeight="1" x14ac:dyDescent="0.2">
      <c r="B10" s="566"/>
      <c r="C10" s="536"/>
      <c r="D10" s="548"/>
      <c r="E10" s="550"/>
      <c r="F10" s="550"/>
      <c r="G10" s="553"/>
      <c r="H10" s="534"/>
      <c r="I10" s="188" t="s">
        <v>16</v>
      </c>
      <c r="J10" s="536"/>
      <c r="K10" s="538"/>
      <c r="L10" s="540"/>
      <c r="M10" s="542"/>
      <c r="N10" s="542"/>
      <c r="O10" s="552"/>
      <c r="P10" s="527"/>
      <c r="Q10" s="190" t="s">
        <v>16</v>
      </c>
      <c r="V10" s="192"/>
    </row>
    <row r="11" spans="2:48" ht="17.25" hidden="1" customHeight="1" x14ac:dyDescent="0.2">
      <c r="B11" s="384"/>
      <c r="C11" s="194"/>
      <c r="D11" s="195" t="s">
        <v>17</v>
      </c>
      <c r="E11" s="196" t="s">
        <v>17</v>
      </c>
      <c r="F11" s="196" t="s">
        <v>17</v>
      </c>
      <c r="G11" s="197" t="s">
        <v>17</v>
      </c>
      <c r="H11" s="198" t="s">
        <v>17</v>
      </c>
      <c r="I11" s="197" t="s">
        <v>18</v>
      </c>
      <c r="J11" s="200"/>
      <c r="K11" s="201"/>
      <c r="L11" s="195" t="s">
        <v>17</v>
      </c>
      <c r="M11" s="196" t="s">
        <v>17</v>
      </c>
      <c r="N11" s="196" t="s">
        <v>17</v>
      </c>
      <c r="O11" s="197" t="s">
        <v>17</v>
      </c>
      <c r="P11" s="198" t="s">
        <v>17</v>
      </c>
      <c r="Q11" s="197" t="s">
        <v>18</v>
      </c>
    </row>
    <row r="12" spans="2:48" ht="15" hidden="1" x14ac:dyDescent="0.25">
      <c r="B12" s="391">
        <v>1</v>
      </c>
      <c r="C12" s="159" t="s">
        <v>19</v>
      </c>
      <c r="D12" s="159"/>
      <c r="E12" s="159"/>
      <c r="F12" s="159"/>
      <c r="G12" s="159"/>
      <c r="H12" s="204"/>
      <c r="I12" s="376"/>
      <c r="J12" s="169"/>
      <c r="K12" s="178"/>
      <c r="L12" s="169"/>
      <c r="M12" s="169"/>
      <c r="N12" s="169"/>
      <c r="O12" s="167"/>
      <c r="P12" s="207"/>
      <c r="Q12" s="208"/>
    </row>
    <row r="13" spans="2:48" ht="15" hidden="1" x14ac:dyDescent="0.25">
      <c r="B13" s="353"/>
      <c r="C13" s="256" t="s">
        <v>20</v>
      </c>
      <c r="D13" s="270">
        <f>G13-E13</f>
        <v>1322.9499999999998</v>
      </c>
      <c r="E13" s="256">
        <v>1021.04</v>
      </c>
      <c r="F13" s="392">
        <v>2189.4737946999999</v>
      </c>
      <c r="G13" s="216">
        <f>ROUND(SUM('[12]P&amp;L'!C7:C11)/100000,2)</f>
        <v>2343.9899999999998</v>
      </c>
      <c r="H13" s="392">
        <v>4498.2891158000002</v>
      </c>
      <c r="I13" s="393">
        <v>9429.6299999999992</v>
      </c>
      <c r="J13" s="217">
        <v>1</v>
      </c>
      <c r="K13" s="218" t="s">
        <v>21</v>
      </c>
      <c r="L13" s="219"/>
      <c r="M13" s="219"/>
      <c r="N13" s="219"/>
      <c r="O13" s="219"/>
      <c r="P13" s="220"/>
      <c r="Q13" s="221"/>
      <c r="R13" s="222"/>
      <c r="S13" s="222"/>
      <c r="T13" s="222"/>
      <c r="U13" s="222"/>
      <c r="V13" s="222"/>
      <c r="W13" s="222"/>
      <c r="X13" s="222"/>
      <c r="Y13" s="222"/>
      <c r="Z13" s="222"/>
      <c r="AA13" s="223"/>
      <c r="AB13" s="223"/>
      <c r="AC13" s="223"/>
      <c r="AD13" s="223"/>
      <c r="AE13" s="223"/>
      <c r="AF13" s="224"/>
      <c r="AG13" s="224"/>
      <c r="AH13" s="222"/>
      <c r="AI13" s="222"/>
      <c r="AJ13" s="222"/>
      <c r="AK13" s="222"/>
      <c r="AL13" s="222"/>
      <c r="AM13" s="222"/>
      <c r="AN13" s="222"/>
      <c r="AP13" s="222"/>
      <c r="AQ13" s="222"/>
      <c r="AR13" s="222"/>
      <c r="AS13" s="222"/>
      <c r="AT13" s="222"/>
      <c r="AU13" s="222"/>
    </row>
    <row r="14" spans="2:48" ht="15" hidden="1" x14ac:dyDescent="0.25">
      <c r="B14" s="353"/>
      <c r="C14" s="256" t="s">
        <v>22</v>
      </c>
      <c r="D14" s="270">
        <f>G14-E14</f>
        <v>238.32999999999998</v>
      </c>
      <c r="E14" s="256">
        <v>302.20999999999998</v>
      </c>
      <c r="F14" s="392">
        <v>205.48094168419348</v>
      </c>
      <c r="G14" s="216">
        <f>ROUND(SUM('[12]P&amp;L'!C12:C13)/10^5,2)</f>
        <v>540.54</v>
      </c>
      <c r="H14" s="392">
        <v>395.20931168419344</v>
      </c>
      <c r="I14" s="393">
        <v>970.12</v>
      </c>
      <c r="J14" s="225"/>
      <c r="K14" s="226" t="s">
        <v>23</v>
      </c>
      <c r="L14" s="220">
        <f>O14-M14</f>
        <v>163.76653000000002</v>
      </c>
      <c r="M14" s="220">
        <v>2.8699699999999999</v>
      </c>
      <c r="N14" s="220">
        <v>1388.8529388999998</v>
      </c>
      <c r="O14" s="219">
        <f>'[12]P&amp;L Chart'!S41</f>
        <v>166.63650000000001</v>
      </c>
      <c r="P14" s="220">
        <v>3064.5865899999999</v>
      </c>
      <c r="Q14" s="221">
        <v>6698.36</v>
      </c>
      <c r="R14" s="222"/>
      <c r="S14" s="222"/>
      <c r="T14" s="222"/>
      <c r="U14" s="222"/>
      <c r="V14" s="222"/>
      <c r="W14" s="222"/>
      <c r="X14" s="222"/>
      <c r="Y14" s="222"/>
      <c r="Z14" s="222"/>
      <c r="AA14" s="223"/>
      <c r="AB14" s="223"/>
      <c r="AC14" s="223"/>
      <c r="AD14" s="223"/>
      <c r="AE14" s="223"/>
      <c r="AF14" s="223"/>
      <c r="AG14" s="223"/>
      <c r="AH14" s="222"/>
      <c r="AI14" s="222"/>
      <c r="AJ14" s="222"/>
      <c r="AK14" s="222"/>
      <c r="AL14" s="222"/>
      <c r="AM14" s="222"/>
      <c r="AN14" s="222"/>
      <c r="AP14" s="222"/>
      <c r="AQ14" s="222"/>
      <c r="AR14" s="222"/>
      <c r="AS14" s="222"/>
      <c r="AT14" s="222"/>
      <c r="AU14" s="222"/>
      <c r="AV14" s="222"/>
    </row>
    <row r="15" spans="2:48" ht="15" hidden="1" x14ac:dyDescent="0.25">
      <c r="B15" s="353"/>
      <c r="C15" s="401" t="s">
        <v>24</v>
      </c>
      <c r="D15" s="402">
        <f>SUM(D13:D14)</f>
        <v>1561.2799999999997</v>
      </c>
      <c r="E15" s="403">
        <f>SUM(E13:E14)</f>
        <v>1323.25</v>
      </c>
      <c r="F15" s="404">
        <f>SUM(F13:F14)</f>
        <v>2394.9547363841934</v>
      </c>
      <c r="G15" s="402">
        <f>SUM(G13:G14)</f>
        <v>2884.5299999999997</v>
      </c>
      <c r="H15" s="403">
        <f>SUM(H13:H14)</f>
        <v>4893.4984274841936</v>
      </c>
      <c r="I15" s="405">
        <f>+I13+I14</f>
        <v>10399.75</v>
      </c>
      <c r="J15" s="225"/>
      <c r="K15" s="226" t="s">
        <v>25</v>
      </c>
      <c r="L15" s="220">
        <f>O15-M15</f>
        <v>9.0599999999999987</v>
      </c>
      <c r="M15" s="220">
        <v>10.0745</v>
      </c>
      <c r="N15" s="220">
        <v>9.5</v>
      </c>
      <c r="O15" s="219">
        <f>'[12]P&amp;L Chart'!T41</f>
        <v>19.134499999999999</v>
      </c>
      <c r="P15" s="220">
        <v>14.53</v>
      </c>
      <c r="Q15" s="221">
        <v>30.65</v>
      </c>
      <c r="R15" s="233"/>
      <c r="S15" s="233"/>
      <c r="T15" s="233"/>
      <c r="U15" s="234"/>
      <c r="V15" s="234"/>
      <c r="W15" s="234"/>
      <c r="X15" s="234"/>
      <c r="Y15" s="234"/>
      <c r="Z15" s="222"/>
      <c r="AA15" s="223"/>
      <c r="AB15" s="223"/>
      <c r="AC15" s="223"/>
      <c r="AD15" s="223"/>
      <c r="AE15" s="223"/>
      <c r="AF15" s="223"/>
      <c r="AG15" s="223"/>
      <c r="AH15" s="222"/>
      <c r="AI15" s="222"/>
      <c r="AJ15" s="222"/>
      <c r="AK15" s="222"/>
      <c r="AL15" s="222"/>
      <c r="AM15" s="222"/>
      <c r="AN15" s="222"/>
      <c r="AP15" s="222"/>
      <c r="AQ15" s="222"/>
      <c r="AR15" s="222"/>
      <c r="AS15" s="222"/>
      <c r="AT15" s="222"/>
      <c r="AU15" s="222"/>
      <c r="AV15" s="222"/>
    </row>
    <row r="16" spans="2:48" ht="15" hidden="1" x14ac:dyDescent="0.25">
      <c r="B16" s="379">
        <v>2</v>
      </c>
      <c r="C16" s="174" t="s">
        <v>26</v>
      </c>
      <c r="D16" s="174"/>
      <c r="E16" s="256"/>
      <c r="F16" s="392"/>
      <c r="G16" s="252"/>
      <c r="H16" s="406"/>
      <c r="I16" s="405"/>
      <c r="J16" s="225"/>
      <c r="K16" s="226" t="s">
        <v>27</v>
      </c>
      <c r="L16" s="220">
        <f>O16-M16</f>
        <v>1201.6810917750004</v>
      </c>
      <c r="M16" s="220">
        <v>1113.8446425249999</v>
      </c>
      <c r="N16" s="220">
        <v>811.40758579999999</v>
      </c>
      <c r="O16" s="219">
        <f>'[12]P&amp;L Chart'!V41</f>
        <v>2315.5257343000003</v>
      </c>
      <c r="P16" s="220">
        <v>1443.1850858</v>
      </c>
      <c r="Q16" s="221">
        <v>2958.79</v>
      </c>
      <c r="R16" s="222"/>
      <c r="S16" s="222"/>
      <c r="T16" s="222"/>
      <c r="U16" s="222"/>
      <c r="V16" s="222"/>
      <c r="W16" s="222"/>
      <c r="X16" s="222"/>
      <c r="Y16" s="222"/>
      <c r="Z16" s="223"/>
      <c r="AA16" s="223"/>
      <c r="AB16" s="223"/>
      <c r="AC16" s="223"/>
      <c r="AD16" s="223"/>
      <c r="AE16" s="223"/>
      <c r="AF16" s="223"/>
      <c r="AG16" s="223"/>
      <c r="AH16" s="222"/>
      <c r="AI16" s="222"/>
      <c r="AJ16" s="222"/>
      <c r="AK16" s="222"/>
      <c r="AL16" s="222"/>
      <c r="AM16" s="222"/>
      <c r="AN16" s="222"/>
      <c r="AP16" s="222"/>
      <c r="AQ16" s="222"/>
      <c r="AR16" s="222"/>
      <c r="AS16" s="222"/>
      <c r="AT16" s="222"/>
      <c r="AU16" s="222"/>
      <c r="AV16" s="222"/>
    </row>
    <row r="17" spans="1:47" ht="15" hidden="1" x14ac:dyDescent="0.25">
      <c r="B17" s="379"/>
      <c r="C17" s="256" t="s">
        <v>28</v>
      </c>
      <c r="D17" s="270">
        <f t="shared" ref="D17:D24" si="0">G17-E17</f>
        <v>1.5334300000000001</v>
      </c>
      <c r="E17" s="392">
        <v>-4</v>
      </c>
      <c r="F17" s="392">
        <v>-14.281889999999999</v>
      </c>
      <c r="G17" s="252">
        <f>-'[12]BS Chart'!R49/100000</f>
        <v>-2.4665699999999999</v>
      </c>
      <c r="H17" s="406">
        <v>-14.22289</v>
      </c>
      <c r="I17" s="405">
        <v>-11.41</v>
      </c>
      <c r="J17" s="225"/>
      <c r="K17" s="226" t="s">
        <v>29</v>
      </c>
      <c r="L17" s="220">
        <f>O17-M17</f>
        <v>186.78176000000005</v>
      </c>
      <c r="M17" s="220">
        <v>196.46838982015046</v>
      </c>
      <c r="N17" s="237">
        <v>185.20421168419344</v>
      </c>
      <c r="O17" s="219">
        <f>'[12]P&amp;L Chart'!W41+0.01</f>
        <v>383.25014982015051</v>
      </c>
      <c r="P17" s="220">
        <v>371.18675168419344</v>
      </c>
      <c r="Q17" s="221">
        <v>714.58</v>
      </c>
      <c r="R17" s="222"/>
      <c r="S17" s="222"/>
      <c r="T17" s="222"/>
      <c r="U17" s="222"/>
      <c r="V17" s="222"/>
      <c r="W17" s="222"/>
      <c r="X17" s="222"/>
      <c r="Y17" s="222"/>
      <c r="Z17" s="222"/>
      <c r="AA17" s="223"/>
      <c r="AB17" s="223"/>
      <c r="AC17" s="223"/>
      <c r="AD17" s="223"/>
      <c r="AE17" s="223"/>
      <c r="AF17" s="223"/>
      <c r="AG17" s="223"/>
      <c r="AH17" s="222"/>
      <c r="AI17" s="222"/>
      <c r="AJ17" s="222"/>
      <c r="AK17" s="222"/>
      <c r="AL17" s="222"/>
      <c r="AM17" s="222"/>
      <c r="AN17" s="222"/>
      <c r="AP17" s="222"/>
      <c r="AQ17" s="222"/>
      <c r="AR17" s="222"/>
      <c r="AS17" s="222"/>
      <c r="AT17" s="222"/>
      <c r="AU17" s="222"/>
    </row>
    <row r="18" spans="1:47" ht="15" hidden="1" x14ac:dyDescent="0.25">
      <c r="B18" s="353"/>
      <c r="C18" s="256" t="s">
        <v>30</v>
      </c>
      <c r="D18" s="270">
        <f t="shared" si="0"/>
        <v>84.96656999999999</v>
      </c>
      <c r="E18" s="392">
        <v>78.88</v>
      </c>
      <c r="F18" s="392">
        <v>71.466495999999992</v>
      </c>
      <c r="G18" s="216">
        <f>ROUND(('[12]P&amp;L'!C23)/10^5,2)-G17</f>
        <v>163.84656999999999</v>
      </c>
      <c r="H18" s="392">
        <v>127.70427599999999</v>
      </c>
      <c r="I18" s="393">
        <v>242.57999999999998</v>
      </c>
      <c r="J18" s="225"/>
      <c r="K18" s="226" t="s">
        <v>31</v>
      </c>
      <c r="L18" s="219">
        <f>SUM(L14:L17)</f>
        <v>1561.2893817750005</v>
      </c>
      <c r="M18" s="220">
        <v>1323.2475023451502</v>
      </c>
      <c r="N18" s="220">
        <v>2394.9547363841934</v>
      </c>
      <c r="O18" s="219">
        <f>SUM(O14:O17)-0.01</f>
        <v>2884.5368841201507</v>
      </c>
      <c r="P18" s="220">
        <v>4893.4984274841936</v>
      </c>
      <c r="Q18" s="221">
        <f>SUM(Q14:Q17)</f>
        <v>10402.379999999999</v>
      </c>
      <c r="R18" s="222"/>
      <c r="S18" s="222"/>
      <c r="T18" s="222"/>
      <c r="U18" s="222"/>
      <c r="V18" s="222"/>
      <c r="W18" s="222"/>
      <c r="X18" s="222"/>
      <c r="Y18" s="222"/>
      <c r="Z18" s="222"/>
      <c r="AA18" s="223"/>
      <c r="AB18" s="223"/>
      <c r="AC18" s="223"/>
      <c r="AD18" s="223"/>
      <c r="AE18" s="223"/>
      <c r="AF18" s="223"/>
      <c r="AG18" s="223"/>
      <c r="AH18" s="222"/>
      <c r="AI18" s="222"/>
      <c r="AJ18" s="222"/>
      <c r="AK18" s="222"/>
      <c r="AL18" s="222"/>
      <c r="AM18" s="222"/>
      <c r="AN18" s="222"/>
      <c r="AP18" s="222"/>
      <c r="AQ18" s="222"/>
      <c r="AR18" s="222"/>
      <c r="AS18" s="222"/>
      <c r="AT18" s="222"/>
      <c r="AU18" s="222"/>
    </row>
    <row r="19" spans="1:47" ht="15" hidden="1" x14ac:dyDescent="0.25">
      <c r="B19" s="268"/>
      <c r="C19" s="256" t="s">
        <v>32</v>
      </c>
      <c r="D19" s="270">
        <f t="shared" si="0"/>
        <v>395.56000000000006</v>
      </c>
      <c r="E19" s="392">
        <v>353.4</v>
      </c>
      <c r="F19" s="392">
        <v>574.07576205722512</v>
      </c>
      <c r="G19" s="232">
        <f>ROUND(('[12]P&amp;L'!C20+'[12]P&amp;L'!C21+'[12]P&amp;L'!C22+'[12]P&amp;L'!C24)/100000,2)</f>
        <v>748.96</v>
      </c>
      <c r="H19" s="406">
        <v>2878.3905185649396</v>
      </c>
      <c r="I19" s="405">
        <v>3340.08</v>
      </c>
      <c r="J19" s="225"/>
      <c r="K19" s="226" t="s">
        <v>33</v>
      </c>
      <c r="L19" s="220"/>
      <c r="M19" s="220">
        <v>0</v>
      </c>
      <c r="N19" s="220">
        <v>0</v>
      </c>
      <c r="O19" s="219">
        <v>0</v>
      </c>
      <c r="P19" s="220">
        <v>0</v>
      </c>
      <c r="Q19" s="221">
        <v>2.63</v>
      </c>
      <c r="R19" s="222"/>
      <c r="S19" s="222"/>
      <c r="T19" s="222"/>
      <c r="U19" s="222"/>
      <c r="V19" s="222"/>
      <c r="W19" s="222"/>
      <c r="X19" s="222"/>
      <c r="Y19" s="222"/>
      <c r="Z19" s="222"/>
      <c r="AA19" s="223"/>
      <c r="AB19" s="223"/>
      <c r="AC19" s="223"/>
      <c r="AD19" s="223"/>
      <c r="AE19" s="223"/>
      <c r="AF19" s="223"/>
      <c r="AG19" s="223"/>
      <c r="AH19" s="240"/>
      <c r="AI19" s="240"/>
      <c r="AJ19" s="240"/>
      <c r="AK19" s="240"/>
      <c r="AL19" s="240"/>
      <c r="AM19" s="240"/>
      <c r="AN19" s="240"/>
      <c r="AP19" s="222"/>
      <c r="AQ19" s="222"/>
      <c r="AR19" s="222"/>
      <c r="AS19" s="222"/>
      <c r="AT19" s="222"/>
      <c r="AU19" s="222"/>
    </row>
    <row r="20" spans="1:47" ht="15" hidden="1" x14ac:dyDescent="0.25">
      <c r="B20" s="268"/>
      <c r="C20" s="256" t="s">
        <v>34</v>
      </c>
      <c r="D20" s="270">
        <f t="shared" si="0"/>
        <v>89.96</v>
      </c>
      <c r="E20" s="392">
        <v>88.23</v>
      </c>
      <c r="F20" s="392">
        <v>1.7432550486224099</v>
      </c>
      <c r="G20" s="232">
        <f>ROUND(('[12]P&amp;L'!C25+'[12]P&amp;L'!C26)/100000,2)</f>
        <v>178.19</v>
      </c>
      <c r="H20" s="406">
        <v>43.542315048622413</v>
      </c>
      <c r="I20" s="405">
        <v>1115.8</v>
      </c>
      <c r="J20" s="241"/>
      <c r="K20" s="226" t="s">
        <v>35</v>
      </c>
      <c r="L20" s="219">
        <f>L18-L19</f>
        <v>1561.2893817750005</v>
      </c>
      <c r="M20" s="220">
        <v>1323.2475023451502</v>
      </c>
      <c r="N20" s="220">
        <v>2394.9547363841934</v>
      </c>
      <c r="O20" s="219">
        <f>O18-O19</f>
        <v>2884.5368841201507</v>
      </c>
      <c r="P20" s="220">
        <v>4893.4984274841936</v>
      </c>
      <c r="Q20" s="221">
        <f>Q18-Q19</f>
        <v>10399.75</v>
      </c>
      <c r="R20" s="222"/>
      <c r="S20" s="222"/>
      <c r="T20" s="222"/>
      <c r="U20" s="222"/>
      <c r="V20" s="222"/>
      <c r="W20" s="222"/>
      <c r="X20" s="222"/>
      <c r="Y20" s="222"/>
      <c r="Z20" s="222"/>
      <c r="AA20" s="223"/>
      <c r="AB20" s="223"/>
      <c r="AC20" s="223"/>
      <c r="AD20" s="223"/>
      <c r="AE20" s="223"/>
      <c r="AF20" s="223"/>
      <c r="AG20" s="223"/>
      <c r="AH20" s="223"/>
      <c r="AI20" s="223"/>
    </row>
    <row r="21" spans="1:47" ht="15" hidden="1" x14ac:dyDescent="0.25">
      <c r="B21" s="268"/>
      <c r="C21" s="256" t="s">
        <v>36</v>
      </c>
      <c r="D21" s="270">
        <f t="shared" si="0"/>
        <v>212.01999999999998</v>
      </c>
      <c r="E21" s="392">
        <v>217.57</v>
      </c>
      <c r="F21" s="392">
        <v>153.68067125040275</v>
      </c>
      <c r="G21" s="232">
        <f>ROUND('[12]P&amp;L'!C29/100000,2)</f>
        <v>429.59</v>
      </c>
      <c r="H21" s="406">
        <v>280.21156925040276</v>
      </c>
      <c r="I21" s="405">
        <v>701</v>
      </c>
      <c r="J21" s="225"/>
      <c r="K21" s="242"/>
      <c r="L21" s="243"/>
      <c r="M21" s="243"/>
      <c r="N21" s="243"/>
      <c r="O21" s="219"/>
      <c r="P21" s="220"/>
      <c r="Q21" s="221"/>
      <c r="R21" s="222"/>
      <c r="S21" s="222"/>
      <c r="T21" s="222">
        <f>G15-O20</f>
        <v>-6.8841201509712846E-3</v>
      </c>
      <c r="U21" s="222">
        <f>H15-P20</f>
        <v>0</v>
      </c>
      <c r="V21" s="222" t="e">
        <f>#REF!-#REF!</f>
        <v>#REF!</v>
      </c>
      <c r="W21" s="222">
        <f>I15-Q20</f>
        <v>0</v>
      </c>
      <c r="X21" s="222">
        <f>J15-R21</f>
        <v>0</v>
      </c>
      <c r="Y21" s="222"/>
      <c r="Z21" s="222"/>
      <c r="AA21" s="223"/>
      <c r="AB21" s="223"/>
      <c r="AC21" s="223"/>
      <c r="AD21" s="223"/>
      <c r="AE21" s="223"/>
      <c r="AF21" s="223"/>
      <c r="AG21" s="223"/>
      <c r="AH21" s="223"/>
      <c r="AI21" s="223"/>
    </row>
    <row r="22" spans="1:47" ht="15" hidden="1" x14ac:dyDescent="0.25">
      <c r="B22" s="268"/>
      <c r="C22" s="256" t="s">
        <v>37</v>
      </c>
      <c r="D22" s="270">
        <f t="shared" si="0"/>
        <v>0</v>
      </c>
      <c r="E22" s="392">
        <v>44.62</v>
      </c>
      <c r="F22" s="392">
        <v>925.78052330000014</v>
      </c>
      <c r="G22" s="216">
        <f>ROUND(('[12]P&amp;L'!C31)/10^5,2)</f>
        <v>44.62</v>
      </c>
      <c r="H22" s="392">
        <v>2875.8764219</v>
      </c>
      <c r="I22" s="393">
        <v>2903.91</v>
      </c>
      <c r="J22" s="244"/>
      <c r="K22" s="242"/>
      <c r="L22" s="243"/>
      <c r="M22" s="243"/>
      <c r="N22" s="243"/>
      <c r="O22" s="219"/>
      <c r="P22" s="220"/>
      <c r="Q22" s="221"/>
      <c r="R22" s="222"/>
      <c r="S22" s="222"/>
      <c r="T22" s="222"/>
      <c r="U22" s="222"/>
      <c r="V22" s="222"/>
      <c r="W22" s="222"/>
      <c r="X22" s="222"/>
      <c r="Y22" s="222"/>
      <c r="Z22" s="222"/>
      <c r="AA22" s="223"/>
      <c r="AB22" s="223"/>
      <c r="AC22" s="223"/>
      <c r="AD22" s="223"/>
      <c r="AE22" s="223"/>
      <c r="AF22" s="223"/>
      <c r="AG22" s="223"/>
      <c r="AH22" s="223"/>
      <c r="AI22" s="223"/>
    </row>
    <row r="23" spans="1:47" ht="15" hidden="1" x14ac:dyDescent="0.25">
      <c r="B23" s="268"/>
      <c r="C23" s="256" t="s">
        <v>38</v>
      </c>
      <c r="D23" s="270">
        <f t="shared" si="0"/>
        <v>144.15000000000003</v>
      </c>
      <c r="E23" s="392">
        <v>138.63999999999999</v>
      </c>
      <c r="F23" s="392">
        <v>143.15921763522499</v>
      </c>
      <c r="G23" s="232">
        <f>ROUND(('[12]P&amp;L'!C30)/10^5,2)</f>
        <v>282.79000000000002</v>
      </c>
      <c r="H23" s="406">
        <v>276.20188063954743</v>
      </c>
      <c r="I23" s="405">
        <v>683.7</v>
      </c>
      <c r="J23" s="245"/>
      <c r="K23" s="242"/>
      <c r="L23" s="243"/>
      <c r="M23" s="243"/>
      <c r="N23" s="243"/>
      <c r="O23" s="243"/>
      <c r="P23" s="243"/>
      <c r="Q23" s="246"/>
      <c r="R23" s="222"/>
      <c r="S23" s="222"/>
      <c r="T23" s="222"/>
      <c r="U23" s="222"/>
      <c r="V23" s="222"/>
      <c r="W23" s="222"/>
      <c r="X23" s="222"/>
      <c r="Y23" s="222"/>
      <c r="Z23" s="222"/>
      <c r="AA23" s="223"/>
      <c r="AB23" s="223"/>
      <c r="AC23" s="223"/>
      <c r="AD23" s="223"/>
      <c r="AE23" s="223"/>
      <c r="AF23" s="223"/>
      <c r="AG23" s="223"/>
      <c r="AH23" s="223"/>
      <c r="AI23" s="223"/>
    </row>
    <row r="24" spans="1:47" ht="15" hidden="1" x14ac:dyDescent="0.25">
      <c r="B24" s="353"/>
      <c r="C24" s="256" t="s">
        <v>39</v>
      </c>
      <c r="D24" s="270">
        <f t="shared" si="0"/>
        <v>561.07000000000005</v>
      </c>
      <c r="E24" s="392">
        <v>523.41</v>
      </c>
      <c r="F24" s="392">
        <v>518.54220804085298</v>
      </c>
      <c r="G24" s="232">
        <f>ROUND(('[12]P&amp;L'!C27)/10^5,2)</f>
        <v>1084.48</v>
      </c>
      <c r="H24" s="406">
        <v>880.42839609640851</v>
      </c>
      <c r="I24" s="405">
        <v>2154.9299999999998</v>
      </c>
      <c r="J24" s="245"/>
      <c r="K24" s="218"/>
      <c r="L24" s="219"/>
      <c r="M24" s="219"/>
      <c r="N24" s="219"/>
      <c r="O24" s="169"/>
      <c r="P24" s="169"/>
      <c r="Q24" s="168"/>
      <c r="R24" s="233"/>
      <c r="S24" s="233"/>
      <c r="T24" s="233"/>
      <c r="U24" s="222"/>
      <c r="V24" s="222"/>
      <c r="W24" s="222"/>
      <c r="X24" s="222"/>
      <c r="Y24" s="222"/>
      <c r="Z24" s="222"/>
      <c r="AA24" s="223"/>
      <c r="AB24" s="223"/>
      <c r="AC24" s="223"/>
      <c r="AD24" s="223"/>
      <c r="AE24" s="223"/>
      <c r="AF24" s="223"/>
      <c r="AG24" s="223"/>
      <c r="AH24" s="223"/>
      <c r="AI24" s="223"/>
    </row>
    <row r="25" spans="1:47" ht="15" hidden="1" x14ac:dyDescent="0.25">
      <c r="B25" s="353"/>
      <c r="C25" s="174" t="s">
        <v>40</v>
      </c>
      <c r="D25" s="232">
        <f>SUM(D17:D24)</f>
        <v>1489.2600000000002</v>
      </c>
      <c r="E25" s="406">
        <f>SUM(E17:E24)</f>
        <v>1440.75</v>
      </c>
      <c r="F25" s="404">
        <f>SUM(F17:F24)</f>
        <v>2374.1662433323286</v>
      </c>
      <c r="G25" s="232">
        <f>SUM(G17:G24)</f>
        <v>2930.0099999999998</v>
      </c>
      <c r="H25" s="406">
        <f>SUM(H17:H24)</f>
        <v>7348.13248749992</v>
      </c>
      <c r="I25" s="405">
        <f>+SUM(I17:I24)</f>
        <v>11130.59</v>
      </c>
      <c r="J25" s="225">
        <v>2</v>
      </c>
      <c r="K25" s="218" t="s">
        <v>41</v>
      </c>
      <c r="L25" s="219"/>
      <c r="M25" s="219"/>
      <c r="N25" s="219"/>
      <c r="O25" s="219"/>
      <c r="P25" s="220"/>
      <c r="Q25" s="168"/>
      <c r="R25" s="222"/>
      <c r="S25" s="222"/>
      <c r="T25" s="222"/>
      <c r="U25" s="234"/>
      <c r="V25" s="234"/>
      <c r="W25" s="247"/>
      <c r="X25" s="234"/>
      <c r="Y25" s="234"/>
      <c r="Z25" s="222"/>
      <c r="AA25" s="223"/>
      <c r="AB25" s="223"/>
      <c r="AC25" s="223"/>
      <c r="AD25" s="223"/>
      <c r="AE25" s="223"/>
      <c r="AF25" s="223"/>
      <c r="AG25" s="223"/>
      <c r="AH25" s="223"/>
      <c r="AI25" s="223"/>
    </row>
    <row r="26" spans="1:47" ht="15" hidden="1" x14ac:dyDescent="0.25">
      <c r="B26" s="379">
        <v>3</v>
      </c>
      <c r="C26" s="174" t="s">
        <v>42</v>
      </c>
      <c r="D26" s="174"/>
      <c r="E26" s="256"/>
      <c r="F26" s="392"/>
      <c r="G26" s="174"/>
      <c r="H26" s="392"/>
      <c r="I26" s="393"/>
      <c r="J26" s="248"/>
      <c r="K26" s="226" t="s">
        <v>43</v>
      </c>
      <c r="L26" s="220"/>
      <c r="M26" s="220"/>
      <c r="N26" s="220"/>
      <c r="O26" s="219"/>
      <c r="P26" s="249"/>
      <c r="Q26" s="250"/>
      <c r="R26" s="233"/>
      <c r="S26" s="233"/>
      <c r="T26" s="233"/>
      <c r="U26" s="233"/>
      <c r="V26" s="233"/>
      <c r="X26" s="223"/>
      <c r="Y26" s="223"/>
      <c r="Z26" s="223"/>
      <c r="AA26" s="223"/>
      <c r="AB26" s="223"/>
      <c r="AC26" s="223"/>
      <c r="AD26" s="223"/>
      <c r="AE26" s="223"/>
      <c r="AF26" s="223"/>
      <c r="AG26" s="223"/>
      <c r="AH26" s="222"/>
      <c r="AI26" s="222"/>
      <c r="AJ26" s="222"/>
      <c r="AK26" s="222"/>
      <c r="AL26" s="222"/>
      <c r="AM26" s="222"/>
      <c r="AN26" s="222"/>
      <c r="AP26" s="222"/>
      <c r="AQ26" s="222"/>
      <c r="AR26" s="222"/>
      <c r="AS26" s="222"/>
      <c r="AT26" s="222"/>
      <c r="AU26" s="222"/>
    </row>
    <row r="27" spans="1:47" ht="15" hidden="1" x14ac:dyDescent="0.25">
      <c r="B27" s="353"/>
      <c r="C27" s="174" t="s">
        <v>44</v>
      </c>
      <c r="D27" s="252">
        <f>D15-D25</f>
        <v>72.019999999999527</v>
      </c>
      <c r="E27" s="270">
        <f>E15-E25</f>
        <v>-117.5</v>
      </c>
      <c r="F27" s="392">
        <f>F15-F25-0.01</f>
        <v>20.77849305186486</v>
      </c>
      <c r="G27" s="252">
        <f>G15-G25</f>
        <v>-45.480000000000018</v>
      </c>
      <c r="H27" s="406">
        <f>H15-H25</f>
        <v>-2454.6340600157264</v>
      </c>
      <c r="I27" s="271">
        <f>I15-I25</f>
        <v>-730.84000000000015</v>
      </c>
      <c r="J27" s="225"/>
      <c r="K27" s="226" t="s">
        <v>45</v>
      </c>
      <c r="L27" s="220"/>
      <c r="M27" s="220"/>
      <c r="N27" s="220"/>
      <c r="O27" s="219"/>
      <c r="P27" s="220"/>
      <c r="Q27" s="221"/>
      <c r="R27" s="222"/>
      <c r="S27" s="222"/>
      <c r="T27" s="222"/>
      <c r="U27" s="222"/>
      <c r="V27" s="222"/>
      <c r="W27" s="222"/>
      <c r="X27" s="222"/>
      <c r="Y27" s="222"/>
      <c r="Z27" s="223"/>
      <c r="AA27" s="223"/>
      <c r="AB27" s="223"/>
      <c r="AC27" s="223"/>
      <c r="AD27" s="223"/>
      <c r="AE27" s="223"/>
      <c r="AF27" s="223"/>
      <c r="AG27" s="223"/>
      <c r="AH27" s="222"/>
      <c r="AI27" s="222"/>
      <c r="AJ27" s="222"/>
      <c r="AK27" s="222"/>
      <c r="AL27" s="222"/>
      <c r="AM27" s="222"/>
      <c r="AN27" s="222"/>
      <c r="AP27" s="222"/>
      <c r="AQ27" s="222"/>
      <c r="AR27" s="222"/>
      <c r="AS27" s="222"/>
      <c r="AT27" s="222"/>
      <c r="AU27" s="222"/>
    </row>
    <row r="28" spans="1:47" ht="15" hidden="1" x14ac:dyDescent="0.25">
      <c r="B28" s="353">
        <v>4</v>
      </c>
      <c r="C28" s="256" t="s">
        <v>46</v>
      </c>
      <c r="D28" s="270">
        <f>G28-E28</f>
        <v>143.90000000000003</v>
      </c>
      <c r="E28" s="256">
        <v>148.76</v>
      </c>
      <c r="F28" s="392">
        <v>186.56066374532682</v>
      </c>
      <c r="G28" s="232">
        <f>ROUND(('[12]P&amp;L'!C15+'[12]P&amp;L'!C14)/10^5,2)</f>
        <v>292.66000000000003</v>
      </c>
      <c r="H28" s="406">
        <v>324.40710970033484</v>
      </c>
      <c r="I28" s="405">
        <v>729.32</v>
      </c>
      <c r="J28" s="225"/>
      <c r="K28" s="226" t="s">
        <v>23</v>
      </c>
      <c r="L28" s="220">
        <f>O28-M28</f>
        <v>7.5602316354006689</v>
      </c>
      <c r="M28" s="220">
        <v>-194.12214790186798</v>
      </c>
      <c r="N28" s="220">
        <v>32.649012836900965</v>
      </c>
      <c r="O28" s="219">
        <f>'[12]P&amp;L Chart'!S73</f>
        <v>-186.56191626646731</v>
      </c>
      <c r="P28" s="220">
        <v>-2470.3205788952996</v>
      </c>
      <c r="Q28" s="221">
        <v>-234.67</v>
      </c>
      <c r="R28" s="233"/>
      <c r="S28" s="233"/>
      <c r="T28" s="253"/>
      <c r="U28" s="222"/>
      <c r="V28" s="222"/>
      <c r="W28" s="222"/>
      <c r="X28" s="222"/>
      <c r="Y28" s="222"/>
      <c r="Z28" s="222"/>
      <c r="AA28" s="223"/>
      <c r="AB28" s="223"/>
      <c r="AC28" s="223"/>
      <c r="AD28" s="223"/>
      <c r="AE28" s="223"/>
      <c r="AF28" s="223"/>
      <c r="AG28" s="223"/>
      <c r="AH28" s="222"/>
      <c r="AI28" s="222"/>
      <c r="AJ28" s="222"/>
      <c r="AK28" s="222"/>
      <c r="AL28" s="222"/>
      <c r="AM28" s="222"/>
      <c r="AN28" s="222"/>
      <c r="AP28" s="222"/>
      <c r="AQ28" s="222"/>
      <c r="AR28" s="222"/>
      <c r="AS28" s="222"/>
      <c r="AT28" s="222"/>
      <c r="AU28" s="222"/>
    </row>
    <row r="29" spans="1:47" ht="15" hidden="1" x14ac:dyDescent="0.25">
      <c r="B29" s="379">
        <v>5</v>
      </c>
      <c r="C29" s="174" t="s">
        <v>47</v>
      </c>
      <c r="D29" s="232">
        <f>D27+D28</f>
        <v>215.91999999999956</v>
      </c>
      <c r="E29" s="406">
        <f>E27+E28</f>
        <v>31.259999999999991</v>
      </c>
      <c r="F29" s="404">
        <f>F27+F28</f>
        <v>207.33915679719169</v>
      </c>
      <c r="G29" s="232">
        <f>G27+G28</f>
        <v>247.18</v>
      </c>
      <c r="H29" s="406">
        <f>+H27+H28+0.01</f>
        <v>-2130.2169503153914</v>
      </c>
      <c r="I29" s="405">
        <f>+I27+I28</f>
        <v>-1.5200000000000955</v>
      </c>
      <c r="J29" s="225"/>
      <c r="K29" s="226" t="s">
        <v>48</v>
      </c>
      <c r="L29" s="220">
        <f>O29-M29</f>
        <v>4.6916599999999997</v>
      </c>
      <c r="M29" s="220">
        <v>-3.5814456386547615</v>
      </c>
      <c r="N29" s="220">
        <v>-11.576487838243059</v>
      </c>
      <c r="O29" s="219">
        <f>'[12]P&amp;L Chart'!T73</f>
        <v>1.1102143613452382</v>
      </c>
      <c r="P29" s="220">
        <v>-21.165758752617243</v>
      </c>
      <c r="Q29" s="221">
        <v>-37.67</v>
      </c>
      <c r="R29" s="222"/>
      <c r="S29" s="222"/>
      <c r="T29" s="234"/>
      <c r="U29" s="222"/>
      <c r="V29" s="222"/>
      <c r="W29" s="222"/>
      <c r="X29" s="222"/>
      <c r="Y29" s="222"/>
      <c r="Z29" s="223"/>
      <c r="AA29" s="223"/>
      <c r="AB29" s="223"/>
      <c r="AC29" s="223"/>
      <c r="AD29" s="223"/>
      <c r="AE29" s="223"/>
      <c r="AF29" s="223"/>
      <c r="AG29" s="223"/>
      <c r="AH29" s="222"/>
      <c r="AI29" s="222"/>
      <c r="AJ29" s="222"/>
      <c r="AK29" s="222"/>
      <c r="AL29" s="222"/>
      <c r="AM29" s="222"/>
      <c r="AN29" s="222"/>
      <c r="AP29" s="222"/>
      <c r="AQ29" s="222"/>
      <c r="AR29" s="222"/>
      <c r="AS29" s="222"/>
      <c r="AT29" s="222"/>
      <c r="AU29" s="222"/>
    </row>
    <row r="30" spans="1:47" ht="15" hidden="1" x14ac:dyDescent="0.25">
      <c r="B30" s="353">
        <v>6</v>
      </c>
      <c r="C30" s="256" t="s">
        <v>49</v>
      </c>
      <c r="D30" s="270">
        <f>G30-E30</f>
        <v>183.46</v>
      </c>
      <c r="E30" s="256">
        <v>174.02</v>
      </c>
      <c r="F30" s="392">
        <v>210.65578159680371</v>
      </c>
      <c r="G30" s="232">
        <f>ROUND(('[12]P&amp;L'!C28)/10^5,2)</f>
        <v>357.48</v>
      </c>
      <c r="H30" s="406">
        <v>408.4940409922375</v>
      </c>
      <c r="I30" s="405">
        <v>770.89</v>
      </c>
      <c r="J30" s="225"/>
      <c r="K30" s="226" t="s">
        <v>27</v>
      </c>
      <c r="L30" s="220">
        <f>O30-M30</f>
        <v>136.16576429715496</v>
      </c>
      <c r="M30" s="220">
        <v>48.508163119470886</v>
      </c>
      <c r="N30" s="220">
        <v>7.1983969764382438</v>
      </c>
      <c r="O30" s="219">
        <f>'[12]P&amp;L Chart'!V73</f>
        <v>184.67392741662584</v>
      </c>
      <c r="P30" s="220">
        <v>-6.5087130235617563</v>
      </c>
      <c r="Q30" s="221">
        <v>-73.89</v>
      </c>
      <c r="R30" s="233"/>
      <c r="S30" s="233"/>
      <c r="T30" s="253"/>
      <c r="U30" s="222"/>
      <c r="V30" s="222"/>
      <c r="W30" s="222"/>
      <c r="X30" s="222"/>
      <c r="Y30" s="222"/>
      <c r="Z30" s="222"/>
      <c r="AA30" s="223"/>
      <c r="AB30" s="223"/>
      <c r="AC30" s="223"/>
      <c r="AD30" s="223"/>
      <c r="AE30" s="223"/>
      <c r="AF30" s="223"/>
      <c r="AG30" s="223"/>
      <c r="AH30" s="222"/>
      <c r="AI30" s="222"/>
      <c r="AJ30" s="222"/>
      <c r="AK30" s="222"/>
      <c r="AL30" s="222"/>
      <c r="AM30" s="222"/>
      <c r="AN30" s="222"/>
      <c r="AP30" s="222"/>
      <c r="AQ30" s="222"/>
      <c r="AR30" s="222"/>
      <c r="AS30" s="222"/>
      <c r="AT30" s="222"/>
      <c r="AU30" s="222"/>
    </row>
    <row r="31" spans="1:47" ht="15" hidden="1" x14ac:dyDescent="0.25">
      <c r="B31" s="379">
        <v>7</v>
      </c>
      <c r="C31" s="174" t="s">
        <v>50</v>
      </c>
      <c r="D31" s="252">
        <f t="shared" ref="D31:I31" si="1">D29-D30</f>
        <v>32.459999999999553</v>
      </c>
      <c r="E31" s="270">
        <f t="shared" si="1"/>
        <v>-142.76000000000002</v>
      </c>
      <c r="F31" s="392">
        <f t="shared" si="1"/>
        <v>-3.3166247996120148</v>
      </c>
      <c r="G31" s="252">
        <f t="shared" si="1"/>
        <v>-110.30000000000001</v>
      </c>
      <c r="H31" s="406">
        <f t="shared" si="1"/>
        <v>-2538.7109913076288</v>
      </c>
      <c r="I31" s="271">
        <f t="shared" si="1"/>
        <v>-772.41000000000008</v>
      </c>
      <c r="J31" s="225"/>
      <c r="K31" s="226" t="s">
        <v>29</v>
      </c>
      <c r="L31" s="220">
        <f>O31-M31</f>
        <v>52.57504391314464</v>
      </c>
      <c r="M31" s="220">
        <v>140.40232343685798</v>
      </c>
      <c r="N31" s="220">
        <v>168.07885601320638</v>
      </c>
      <c r="O31" s="219">
        <f>'[12]P&amp;L Chart'!W73-0.01</f>
        <v>192.97736735000262</v>
      </c>
      <c r="P31" s="220">
        <v>325.50247270104961</v>
      </c>
      <c r="Q31" s="221">
        <v>625.67999999999995</v>
      </c>
      <c r="R31" s="222"/>
      <c r="S31" s="222"/>
      <c r="T31" s="222"/>
      <c r="U31" s="222"/>
      <c r="V31" s="222"/>
      <c r="W31" s="222"/>
      <c r="X31" s="222"/>
      <c r="Y31" s="222"/>
      <c r="Z31" s="223"/>
      <c r="AA31" s="223"/>
      <c r="AB31" s="223"/>
      <c r="AC31" s="223"/>
      <c r="AD31" s="223"/>
      <c r="AE31" s="223"/>
      <c r="AF31" s="223"/>
      <c r="AG31" s="223"/>
      <c r="AH31" s="240"/>
      <c r="AI31" s="240"/>
      <c r="AJ31" s="240"/>
      <c r="AK31" s="240"/>
      <c r="AL31" s="240"/>
      <c r="AM31" s="240"/>
      <c r="AN31" s="240"/>
      <c r="AP31" s="222"/>
      <c r="AQ31" s="222"/>
      <c r="AR31" s="222"/>
      <c r="AS31" s="222"/>
      <c r="AT31" s="222"/>
      <c r="AU31" s="222"/>
    </row>
    <row r="32" spans="1:47" ht="15" hidden="1" x14ac:dyDescent="0.25">
      <c r="A32" s="222"/>
      <c r="B32" s="353">
        <v>8</v>
      </c>
      <c r="C32" s="256" t="s">
        <v>51</v>
      </c>
      <c r="D32" s="256"/>
      <c r="E32" s="392">
        <v>0</v>
      </c>
      <c r="F32" s="392"/>
      <c r="G32" s="252">
        <v>0</v>
      </c>
      <c r="H32" s="406">
        <v>0</v>
      </c>
      <c r="I32" s="405">
        <v>0</v>
      </c>
      <c r="J32" s="225"/>
      <c r="K32" s="226" t="s">
        <v>31</v>
      </c>
      <c r="L32" s="219">
        <f>SUM(L28:L31)</f>
        <v>200.99269984570029</v>
      </c>
      <c r="M32" s="220">
        <v>-8.7931069841938836</v>
      </c>
      <c r="N32" s="220">
        <v>196.34977798830252</v>
      </c>
      <c r="O32" s="219">
        <f>SUM(O28:O31)</f>
        <v>192.1995928615064</v>
      </c>
      <c r="P32" s="220">
        <v>-2172.5025779704292</v>
      </c>
      <c r="Q32" s="221">
        <v>279.45</v>
      </c>
      <c r="R32" s="233"/>
      <c r="S32" s="233"/>
      <c r="T32" s="233"/>
      <c r="U32" s="222"/>
      <c r="V32" s="222"/>
      <c r="W32" s="222"/>
      <c r="X32" s="222"/>
      <c r="Y32" s="222"/>
      <c r="Z32" s="254"/>
      <c r="AA32" s="223"/>
      <c r="AB32" s="223"/>
      <c r="AC32" s="223"/>
      <c r="AD32" s="223"/>
      <c r="AE32" s="223"/>
      <c r="AF32" s="223"/>
      <c r="AG32" s="223"/>
      <c r="AH32" s="222"/>
      <c r="AI32" s="222"/>
      <c r="AJ32" s="222"/>
      <c r="AK32" s="222"/>
      <c r="AL32" s="222"/>
      <c r="AM32" s="222"/>
      <c r="AN32" s="222"/>
      <c r="AP32" s="222"/>
      <c r="AQ32" s="222"/>
      <c r="AR32" s="222"/>
      <c r="AS32" s="222"/>
      <c r="AT32" s="222"/>
      <c r="AU32" s="222"/>
    </row>
    <row r="33" spans="2:47" ht="15" hidden="1" x14ac:dyDescent="0.25">
      <c r="B33" s="379">
        <v>9</v>
      </c>
      <c r="C33" s="174" t="s">
        <v>52</v>
      </c>
      <c r="D33" s="252">
        <f>D31-D32</f>
        <v>32.459999999999553</v>
      </c>
      <c r="E33" s="270">
        <f>E31-E32</f>
        <v>-142.76000000000002</v>
      </c>
      <c r="F33" s="392">
        <f>F31-F32</f>
        <v>-3.3166247996120148</v>
      </c>
      <c r="G33" s="252">
        <f>G31-G32</f>
        <v>-110.30000000000001</v>
      </c>
      <c r="H33" s="406">
        <f>H31+H32</f>
        <v>-2538.7109913076288</v>
      </c>
      <c r="I33" s="271">
        <f>I31</f>
        <v>-772.41000000000008</v>
      </c>
      <c r="J33" s="225"/>
      <c r="K33" s="255"/>
      <c r="L33" s="245"/>
      <c r="M33" s="245"/>
      <c r="N33" s="245"/>
      <c r="O33" s="219"/>
      <c r="P33" s="256"/>
      <c r="Q33" s="181"/>
      <c r="R33" s="222"/>
      <c r="S33" s="222"/>
      <c r="T33" s="222"/>
      <c r="U33" s="222"/>
      <c r="V33" s="222"/>
      <c r="W33" s="222"/>
      <c r="X33" s="222"/>
      <c r="Y33" s="222"/>
      <c r="Z33" s="223"/>
      <c r="AA33" s="223"/>
      <c r="AB33" s="223"/>
      <c r="AC33" s="223"/>
      <c r="AD33" s="223"/>
      <c r="AE33" s="223"/>
      <c r="AF33" s="223"/>
      <c r="AG33" s="223"/>
      <c r="AH33" s="222"/>
      <c r="AI33" s="222"/>
      <c r="AJ33" s="222"/>
      <c r="AK33" s="222"/>
      <c r="AL33" s="222"/>
      <c r="AM33" s="222"/>
      <c r="AN33" s="222"/>
    </row>
    <row r="34" spans="2:47" ht="15" hidden="1" x14ac:dyDescent="0.25">
      <c r="B34" s="353"/>
      <c r="C34" s="174"/>
      <c r="D34" s="174"/>
      <c r="E34" s="256"/>
      <c r="F34" s="392"/>
      <c r="G34" s="174"/>
      <c r="H34" s="406"/>
      <c r="I34" s="405"/>
      <c r="J34" s="257"/>
      <c r="K34" s="226" t="s">
        <v>53</v>
      </c>
      <c r="L34" s="220">
        <f>O34-M34</f>
        <v>183.46</v>
      </c>
      <c r="M34" s="220">
        <v>174.02</v>
      </c>
      <c r="N34" s="220">
        <v>210.65578159680371</v>
      </c>
      <c r="O34" s="219">
        <f>G30</f>
        <v>357.48</v>
      </c>
      <c r="P34" s="220">
        <v>408.4940409922375</v>
      </c>
      <c r="Q34" s="221">
        <v>770.89</v>
      </c>
      <c r="R34" s="258"/>
      <c r="S34" s="258"/>
      <c r="T34" s="258"/>
      <c r="U34" s="222"/>
      <c r="V34" s="258"/>
      <c r="X34" s="223"/>
      <c r="Y34" s="223"/>
      <c r="Z34" s="223"/>
      <c r="AA34" s="223"/>
      <c r="AB34" s="223"/>
      <c r="AC34" s="223"/>
      <c r="AD34" s="223"/>
      <c r="AE34" s="223"/>
      <c r="AF34" s="223"/>
      <c r="AG34" s="223"/>
      <c r="AH34" s="222"/>
      <c r="AI34" s="222"/>
      <c r="AJ34" s="222"/>
      <c r="AK34" s="222"/>
      <c r="AL34" s="222"/>
      <c r="AM34" s="222"/>
      <c r="AN34" s="222"/>
      <c r="AP34" s="222"/>
      <c r="AQ34" s="222"/>
      <c r="AR34" s="222"/>
      <c r="AS34" s="222"/>
      <c r="AT34" s="222"/>
      <c r="AU34" s="222"/>
    </row>
    <row r="35" spans="2:47" ht="15" hidden="1" x14ac:dyDescent="0.25">
      <c r="B35" s="379">
        <v>10</v>
      </c>
      <c r="C35" s="174" t="s">
        <v>54</v>
      </c>
      <c r="D35" s="262">
        <f>D33</f>
        <v>32.459999999999553</v>
      </c>
      <c r="E35" s="404">
        <f>E33</f>
        <v>-142.76000000000002</v>
      </c>
      <c r="F35" s="404">
        <f>F33</f>
        <v>-3.3166247996120148</v>
      </c>
      <c r="G35" s="262">
        <f>G33</f>
        <v>-110.30000000000001</v>
      </c>
      <c r="H35" s="404">
        <v>-2531.9389364943354</v>
      </c>
      <c r="I35" s="418">
        <v>-774.7600000000001</v>
      </c>
      <c r="J35" s="257"/>
      <c r="K35" s="226" t="s">
        <v>55</v>
      </c>
      <c r="L35" s="220"/>
      <c r="M35" s="220"/>
      <c r="N35" s="220"/>
      <c r="O35" s="219"/>
      <c r="P35" s="220"/>
      <c r="Q35" s="221"/>
      <c r="R35" s="222"/>
      <c r="S35" s="222"/>
      <c r="T35" s="222"/>
      <c r="U35" s="222"/>
      <c r="V35" s="222"/>
      <c r="W35" s="222"/>
      <c r="X35" s="222"/>
      <c r="Y35" s="222"/>
      <c r="Z35" s="223"/>
      <c r="AA35" s="223"/>
      <c r="AB35" s="223"/>
      <c r="AC35" s="223"/>
      <c r="AD35" s="223"/>
      <c r="AE35" s="223"/>
      <c r="AF35" s="223"/>
      <c r="AG35" s="223"/>
      <c r="AH35" s="223"/>
      <c r="AI35" s="223"/>
    </row>
    <row r="36" spans="2:47" ht="15" hidden="1" x14ac:dyDescent="0.25">
      <c r="B36" s="353">
        <v>11</v>
      </c>
      <c r="C36" s="256" t="s">
        <v>56</v>
      </c>
      <c r="D36" s="270">
        <f>G36-E36</f>
        <v>0</v>
      </c>
      <c r="E36" s="392">
        <v>0</v>
      </c>
      <c r="F36" s="392"/>
      <c r="G36" s="232">
        <f>ROUND('[13]P&amp;L'!B40/100000,2)</f>
        <v>0</v>
      </c>
      <c r="H36" s="406">
        <v>-93.993726968198104</v>
      </c>
      <c r="I36" s="405">
        <v>-93.99</v>
      </c>
      <c r="J36" s="263"/>
      <c r="K36" s="226" t="s">
        <v>57</v>
      </c>
      <c r="L36" s="220">
        <f>O36-M36</f>
        <v>-14.928336765709737</v>
      </c>
      <c r="M36" s="220">
        <v>-40.045214782037618</v>
      </c>
      <c r="N36" s="220">
        <v>-10.999378808889695</v>
      </c>
      <c r="O36" s="219">
        <f>-'[12]P&amp;L Chart'!U73+0.01</f>
        <v>-54.973551547747356</v>
      </c>
      <c r="P36" s="220">
        <v>-42.265627655036567</v>
      </c>
      <c r="Q36" s="221">
        <v>280.96753706250479</v>
      </c>
      <c r="R36" s="233"/>
      <c r="S36" s="233"/>
      <c r="T36" s="264"/>
      <c r="U36" s="222"/>
      <c r="V36" s="222"/>
      <c r="W36" s="222"/>
      <c r="X36" s="222"/>
      <c r="Y36" s="222"/>
      <c r="Z36" s="222"/>
      <c r="AA36" s="223"/>
      <c r="AB36" s="223"/>
      <c r="AC36" s="223"/>
      <c r="AD36" s="223"/>
      <c r="AE36" s="223"/>
      <c r="AF36" s="223"/>
      <c r="AG36" s="223"/>
      <c r="AH36" s="240"/>
      <c r="AI36" s="240"/>
      <c r="AJ36" s="240"/>
      <c r="AK36" s="240"/>
      <c r="AL36" s="240"/>
      <c r="AM36" s="240"/>
      <c r="AN36" s="240"/>
      <c r="AP36" s="222"/>
      <c r="AQ36" s="222"/>
      <c r="AR36" s="222"/>
      <c r="AS36" s="222"/>
      <c r="AT36" s="222"/>
      <c r="AU36" s="222"/>
    </row>
    <row r="37" spans="2:47" ht="15" hidden="1" x14ac:dyDescent="0.25">
      <c r="B37" s="379">
        <v>12</v>
      </c>
      <c r="C37" s="174" t="s">
        <v>58</v>
      </c>
      <c r="D37" s="232">
        <f>D35-D36</f>
        <v>32.459999999999553</v>
      </c>
      <c r="E37" s="406">
        <f>E35-E36</f>
        <v>-142.76000000000002</v>
      </c>
      <c r="F37" s="404">
        <f>F35-F36</f>
        <v>-3.3166247996120148</v>
      </c>
      <c r="G37" s="232">
        <f>G35-G36</f>
        <v>-110.30000000000001</v>
      </c>
      <c r="H37" s="406">
        <v>-2437.9452095261372</v>
      </c>
      <c r="I37" s="405">
        <f>I35-I36</f>
        <v>-680.7700000000001</v>
      </c>
      <c r="J37" s="185"/>
      <c r="K37" s="226" t="s">
        <v>59</v>
      </c>
      <c r="L37" s="219">
        <f>L32-L34-L36</f>
        <v>32.461036611410016</v>
      </c>
      <c r="M37" s="220">
        <v>-142.75789220215628</v>
      </c>
      <c r="N37" s="220">
        <f>-3.30662479961149-0.01</f>
        <v>-3.3166247996114899</v>
      </c>
      <c r="O37" s="219">
        <f>O32-O34-O36+0.01</f>
        <v>-110.29685559074626</v>
      </c>
      <c r="P37" s="220">
        <v>-2538.7109913076301</v>
      </c>
      <c r="Q37" s="221">
        <v>-772.40753706250484</v>
      </c>
      <c r="R37" s="222"/>
      <c r="S37" s="222"/>
      <c r="T37" s="222"/>
      <c r="U37" s="222"/>
      <c r="V37" s="222"/>
      <c r="W37" s="222"/>
      <c r="X37" s="222"/>
      <c r="Y37" s="222"/>
      <c r="Z37" s="254"/>
      <c r="AA37" s="223"/>
      <c r="AB37" s="223"/>
      <c r="AC37" s="223"/>
      <c r="AD37" s="223"/>
      <c r="AE37" s="223"/>
      <c r="AF37" s="223"/>
      <c r="AG37" s="223"/>
      <c r="AH37" s="223"/>
      <c r="AI37" s="223"/>
    </row>
    <row r="38" spans="2:47" ht="15" hidden="1" x14ac:dyDescent="0.25">
      <c r="B38" s="353"/>
      <c r="C38" s="174"/>
      <c r="D38" s="174"/>
      <c r="E38" s="256"/>
      <c r="F38" s="392"/>
      <c r="G38" s="174"/>
      <c r="H38" s="169"/>
      <c r="I38" s="168"/>
      <c r="J38" s="266"/>
      <c r="K38" s="226"/>
      <c r="L38" s="219"/>
      <c r="M38" s="220"/>
      <c r="N38" s="220"/>
      <c r="O38" s="219"/>
      <c r="P38" s="220"/>
      <c r="Q38" s="221"/>
      <c r="R38" s="222"/>
      <c r="S38" s="222"/>
      <c r="T38" s="222">
        <f>G33-O37</f>
        <v>-3.1444092537498136E-3</v>
      </c>
      <c r="U38" s="222">
        <f>H33-P37</f>
        <v>0</v>
      </c>
      <c r="V38" s="222" t="e">
        <f>#REF!-#REF!</f>
        <v>#REF!</v>
      </c>
      <c r="W38" s="222">
        <f>I33-Q37</f>
        <v>-2.4629374952382932E-3</v>
      </c>
      <c r="X38" s="222">
        <f>J37-R38</f>
        <v>0</v>
      </c>
      <c r="Y38" s="223"/>
      <c r="Z38" s="222"/>
      <c r="AA38" s="223"/>
      <c r="AB38" s="223"/>
      <c r="AC38" s="223"/>
      <c r="AD38" s="223"/>
      <c r="AE38" s="223"/>
      <c r="AF38" s="223"/>
      <c r="AG38" s="223"/>
      <c r="AH38" s="223"/>
      <c r="AI38" s="223"/>
    </row>
    <row r="39" spans="2:47" ht="15" hidden="1" x14ac:dyDescent="0.25">
      <c r="B39" s="379">
        <v>13</v>
      </c>
      <c r="C39" s="174" t="s">
        <v>60</v>
      </c>
      <c r="D39" s="232">
        <v>0</v>
      </c>
      <c r="E39" s="406">
        <v>0</v>
      </c>
      <c r="F39" s="404">
        <v>0</v>
      </c>
      <c r="G39" s="232">
        <v>0</v>
      </c>
      <c r="H39" s="406">
        <v>-6.7720548132935914</v>
      </c>
      <c r="I39" s="405">
        <v>2.35</v>
      </c>
      <c r="J39" s="169"/>
      <c r="K39" s="226"/>
      <c r="L39" s="220"/>
      <c r="M39" s="220"/>
      <c r="N39" s="220"/>
      <c r="O39" s="219"/>
      <c r="P39" s="220"/>
      <c r="Q39" s="221"/>
      <c r="R39" s="222"/>
      <c r="S39" s="222"/>
      <c r="T39" s="222"/>
      <c r="U39" s="222"/>
      <c r="V39" s="222"/>
      <c r="W39" s="222"/>
      <c r="X39" s="222"/>
      <c r="Y39" s="222"/>
      <c r="Z39" s="223"/>
      <c r="AA39" s="223"/>
      <c r="AB39" s="223"/>
      <c r="AC39" s="223"/>
      <c r="AD39" s="223"/>
      <c r="AE39" s="223"/>
      <c r="AF39" s="223"/>
      <c r="AG39" s="223"/>
      <c r="AH39" s="223"/>
      <c r="AI39" s="223"/>
    </row>
    <row r="40" spans="2:47" ht="15" hidden="1" x14ac:dyDescent="0.25">
      <c r="B40" s="353">
        <v>14</v>
      </c>
      <c r="C40" s="256" t="s">
        <v>56</v>
      </c>
      <c r="D40" s="252">
        <v>0</v>
      </c>
      <c r="E40" s="270">
        <v>0</v>
      </c>
      <c r="F40" s="392">
        <v>0</v>
      </c>
      <c r="G40" s="252">
        <v>0</v>
      </c>
      <c r="H40" s="406">
        <v>20.665596968198106</v>
      </c>
      <c r="I40" s="405">
        <v>20.67</v>
      </c>
      <c r="J40" s="169"/>
      <c r="K40" s="226"/>
      <c r="L40" s="220"/>
      <c r="M40" s="220"/>
      <c r="N40" s="220"/>
      <c r="O40" s="219"/>
      <c r="P40" s="220"/>
      <c r="Q40" s="221"/>
      <c r="R40" s="233"/>
      <c r="S40" s="233"/>
      <c r="T40" s="233"/>
      <c r="U40" s="222"/>
      <c r="V40" s="222"/>
      <c r="W40" s="222"/>
      <c r="X40" s="222"/>
      <c r="Y40" s="222"/>
      <c r="Z40" s="222"/>
      <c r="AA40" s="223"/>
      <c r="AB40" s="223"/>
      <c r="AC40" s="223"/>
      <c r="AD40" s="223"/>
      <c r="AE40" s="223"/>
      <c r="AF40" s="223"/>
      <c r="AG40" s="223"/>
      <c r="AH40" s="223"/>
      <c r="AI40" s="223"/>
    </row>
    <row r="41" spans="2:47" ht="15" hidden="1" x14ac:dyDescent="0.25">
      <c r="B41" s="379">
        <v>15</v>
      </c>
      <c r="C41" s="174" t="s">
        <v>61</v>
      </c>
      <c r="D41" s="252">
        <v>0</v>
      </c>
      <c r="E41" s="270">
        <v>0</v>
      </c>
      <c r="F41" s="392">
        <v>0</v>
      </c>
      <c r="G41" s="252">
        <v>0</v>
      </c>
      <c r="H41" s="406">
        <v>-27.437651781491695</v>
      </c>
      <c r="I41" s="405">
        <f>I39-I40</f>
        <v>-18.32</v>
      </c>
      <c r="J41" s="185"/>
      <c r="K41" s="226"/>
      <c r="L41" s="220"/>
      <c r="M41" s="220"/>
      <c r="N41" s="220"/>
      <c r="O41" s="219"/>
      <c r="P41" s="220"/>
      <c r="Q41" s="221"/>
      <c r="R41" s="222"/>
      <c r="S41" s="222"/>
      <c r="T41" s="222"/>
      <c r="U41" s="222"/>
      <c r="V41" s="222"/>
      <c r="W41" s="222"/>
      <c r="X41" s="222"/>
      <c r="Y41" s="222"/>
      <c r="Z41" s="223"/>
      <c r="AA41" s="223"/>
      <c r="AB41" s="223"/>
      <c r="AC41" s="223"/>
      <c r="AD41" s="223"/>
      <c r="AE41" s="223"/>
      <c r="AF41" s="223"/>
      <c r="AG41" s="223"/>
      <c r="AH41" s="223"/>
      <c r="AI41" s="223"/>
    </row>
    <row r="42" spans="2:47" ht="15" hidden="1" x14ac:dyDescent="0.25">
      <c r="B42" s="353"/>
      <c r="C42" s="174"/>
      <c r="D42" s="174"/>
      <c r="E42" s="256"/>
      <c r="F42" s="392"/>
      <c r="G42" s="174"/>
      <c r="H42" s="406"/>
      <c r="I42" s="405"/>
      <c r="J42" s="167">
        <v>3</v>
      </c>
      <c r="K42" s="218" t="s">
        <v>62</v>
      </c>
      <c r="L42" s="219"/>
      <c r="M42" s="219"/>
      <c r="N42" s="219"/>
      <c r="O42" s="219"/>
      <c r="P42" s="220"/>
      <c r="Q42" s="221"/>
      <c r="R42" s="233"/>
      <c r="S42" s="233"/>
      <c r="T42" s="233"/>
      <c r="U42" s="233"/>
      <c r="V42" s="233"/>
      <c r="W42" s="267"/>
      <c r="X42" s="223"/>
      <c r="Y42" s="223"/>
      <c r="Z42" s="223"/>
      <c r="AA42" s="223"/>
      <c r="AB42" s="223"/>
      <c r="AC42" s="223"/>
      <c r="AD42" s="223"/>
      <c r="AE42" s="223"/>
      <c r="AF42" s="223"/>
      <c r="AG42" s="223"/>
      <c r="AH42" s="223"/>
      <c r="AI42" s="223"/>
    </row>
    <row r="43" spans="2:47" ht="15" hidden="1" x14ac:dyDescent="0.25">
      <c r="B43" s="379">
        <v>16</v>
      </c>
      <c r="C43" s="174" t="s">
        <v>63</v>
      </c>
      <c r="D43" s="232">
        <f>D37</f>
        <v>32.459999999999553</v>
      </c>
      <c r="E43" s="406">
        <f>E37</f>
        <v>-142.76000000000002</v>
      </c>
      <c r="F43" s="404">
        <f>F37</f>
        <v>-3.3166247996120148</v>
      </c>
      <c r="G43" s="232">
        <f>G37</f>
        <v>-110.30000000000001</v>
      </c>
      <c r="H43" s="406">
        <v>-2465.3928613076291</v>
      </c>
      <c r="I43" s="405">
        <f>I37+I41</f>
        <v>-699.09000000000015</v>
      </c>
      <c r="J43" s="167"/>
      <c r="K43" s="268" t="s">
        <v>64</v>
      </c>
      <c r="L43" s="256"/>
      <c r="M43" s="256"/>
      <c r="N43" s="256"/>
      <c r="O43" s="174"/>
      <c r="P43" s="256"/>
      <c r="Q43" s="181"/>
      <c r="R43" s="222"/>
      <c r="S43" s="222"/>
      <c r="T43" s="222"/>
      <c r="U43" s="222"/>
      <c r="V43" s="222"/>
      <c r="W43" s="222"/>
      <c r="X43" s="222"/>
      <c r="Y43" s="222"/>
      <c r="Z43" s="223"/>
      <c r="AA43" s="223"/>
      <c r="AB43" s="223"/>
      <c r="AC43" s="223"/>
      <c r="AD43" s="223"/>
      <c r="AE43" s="223"/>
      <c r="AF43" s="223"/>
      <c r="AG43" s="223"/>
      <c r="AH43" s="223"/>
      <c r="AI43" s="223"/>
    </row>
    <row r="44" spans="2:47" ht="15" hidden="1" x14ac:dyDescent="0.25">
      <c r="B44" s="353">
        <v>17</v>
      </c>
      <c r="C44" s="256" t="s">
        <v>65</v>
      </c>
      <c r="D44" s="256"/>
      <c r="E44" s="392">
        <v>0</v>
      </c>
      <c r="F44" s="392"/>
      <c r="G44" s="252">
        <v>0</v>
      </c>
      <c r="H44" s="406">
        <v>0</v>
      </c>
      <c r="I44" s="405">
        <v>0</v>
      </c>
      <c r="J44" s="167"/>
      <c r="K44" s="226" t="s">
        <v>23</v>
      </c>
      <c r="L44" s="220">
        <f>O44</f>
        <v>565.95541394746363</v>
      </c>
      <c r="M44" s="392">
        <v>565.72502683825985</v>
      </c>
      <c r="N44" s="392">
        <v>128.12388018463969</v>
      </c>
      <c r="O44" s="219">
        <f>'[12]BS Chart'!T60</f>
        <v>565.95541394746363</v>
      </c>
      <c r="P44" s="270">
        <v>128.12388018463969</v>
      </c>
      <c r="Q44" s="271">
        <v>724.4472407727352</v>
      </c>
      <c r="R44" s="233"/>
      <c r="S44" s="233"/>
      <c r="T44" s="233"/>
      <c r="U44" s="222"/>
      <c r="V44" s="233"/>
      <c r="W44" s="272"/>
      <c r="X44" s="223"/>
      <c r="Y44" s="223"/>
      <c r="Z44" s="223"/>
      <c r="AA44" s="223"/>
      <c r="AB44" s="223"/>
      <c r="AC44" s="223"/>
      <c r="AD44" s="223"/>
      <c r="AE44" s="223"/>
      <c r="AF44" s="223"/>
      <c r="AG44" s="223"/>
      <c r="AH44" s="223"/>
      <c r="AI44" s="223"/>
    </row>
    <row r="45" spans="2:47" ht="19.5" hidden="1" customHeight="1" x14ac:dyDescent="0.25">
      <c r="B45" s="379">
        <v>18</v>
      </c>
      <c r="C45" s="174" t="s">
        <v>66</v>
      </c>
      <c r="D45" s="232">
        <f>D43-D44</f>
        <v>32.459999999999553</v>
      </c>
      <c r="E45" s="406">
        <f>E43-E44</f>
        <v>-142.76000000000002</v>
      </c>
      <c r="F45" s="404">
        <f>F43-F44</f>
        <v>-3.3166247996120148</v>
      </c>
      <c r="G45" s="232">
        <f>G43-G44</f>
        <v>-110.30000000000001</v>
      </c>
      <c r="H45" s="406">
        <v>-2465.3928613076291</v>
      </c>
      <c r="I45" s="405">
        <v>-699.09000000000015</v>
      </c>
      <c r="J45" s="167"/>
      <c r="K45" s="226" t="s">
        <v>48</v>
      </c>
      <c r="L45" s="220">
        <f>O45</f>
        <v>241.83659316113912</v>
      </c>
      <c r="M45" s="392">
        <v>243.06901316113911</v>
      </c>
      <c r="N45" s="392">
        <v>596.23981945787455</v>
      </c>
      <c r="O45" s="219">
        <f>'[12]BS Chart'!U60</f>
        <v>241.83659316113912</v>
      </c>
      <c r="P45" s="270">
        <v>596.23981945787455</v>
      </c>
      <c r="Q45" s="271">
        <v>294.66064</v>
      </c>
      <c r="R45" s="222"/>
      <c r="S45" s="222"/>
      <c r="T45" s="222"/>
      <c r="U45" s="222"/>
      <c r="V45" s="222"/>
      <c r="W45" s="267"/>
      <c r="X45" s="223"/>
      <c r="Y45" s="223"/>
      <c r="Z45" s="223"/>
      <c r="AA45" s="223"/>
      <c r="AB45" s="223"/>
      <c r="AC45" s="223"/>
      <c r="AD45" s="223"/>
      <c r="AE45" s="223"/>
      <c r="AF45" s="223"/>
      <c r="AG45" s="223"/>
      <c r="AH45" s="223"/>
      <c r="AI45" s="223"/>
    </row>
    <row r="46" spans="2:47" ht="15" hidden="1" x14ac:dyDescent="0.25">
      <c r="B46" s="353">
        <v>19</v>
      </c>
      <c r="C46" s="256" t="s">
        <v>67</v>
      </c>
      <c r="D46" s="232">
        <v>1129.06</v>
      </c>
      <c r="E46" s="406">
        <v>1129.06</v>
      </c>
      <c r="F46" s="404">
        <v>1129.06</v>
      </c>
      <c r="G46" s="232">
        <v>1129.06</v>
      </c>
      <c r="H46" s="406">
        <v>1129.06</v>
      </c>
      <c r="I46" s="405">
        <v>1129.06</v>
      </c>
      <c r="J46" s="273"/>
      <c r="K46" s="226" t="s">
        <v>27</v>
      </c>
      <c r="L46" s="220">
        <f>O46</f>
        <v>1495.035651790138</v>
      </c>
      <c r="M46" s="392">
        <v>1495.9307527972182</v>
      </c>
      <c r="N46" s="392">
        <v>136.65430021201863</v>
      </c>
      <c r="O46" s="219">
        <f>'[12]BS Chart'!W60</f>
        <v>1495.035651790138</v>
      </c>
      <c r="P46" s="270">
        <v>136.65430021201863</v>
      </c>
      <c r="Q46" s="271">
        <v>1913.279343178848</v>
      </c>
      <c r="R46" s="233"/>
      <c r="S46" s="233"/>
      <c r="T46" s="233"/>
      <c r="U46" s="233"/>
      <c r="V46" s="233"/>
      <c r="W46" s="267"/>
      <c r="X46" s="223"/>
      <c r="Y46" s="223"/>
      <c r="Z46" s="223"/>
      <c r="AA46" s="223"/>
      <c r="AB46" s="223"/>
      <c r="AC46" s="223"/>
      <c r="AD46" s="223"/>
      <c r="AE46" s="223"/>
      <c r="AF46" s="223"/>
      <c r="AG46" s="223"/>
      <c r="AH46" s="223"/>
      <c r="AI46" s="223"/>
    </row>
    <row r="47" spans="2:47" ht="15" hidden="1" x14ac:dyDescent="0.25">
      <c r="B47" s="353">
        <v>20</v>
      </c>
      <c r="C47" s="256" t="s">
        <v>68</v>
      </c>
      <c r="D47" s="256"/>
      <c r="E47" s="256"/>
      <c r="F47" s="392"/>
      <c r="G47" s="424">
        <v>0</v>
      </c>
      <c r="H47" s="220">
        <v>0</v>
      </c>
      <c r="I47" s="425">
        <v>10039.07</v>
      </c>
      <c r="J47" s="167"/>
      <c r="K47" s="268" t="s">
        <v>69</v>
      </c>
      <c r="L47" s="220">
        <f>O47</f>
        <v>1854.6717484087235</v>
      </c>
      <c r="M47" s="392">
        <v>1854.6717484087235</v>
      </c>
      <c r="N47" s="392">
        <v>1309.4573486121792</v>
      </c>
      <c r="O47" s="219">
        <f>'[12]BS Chart'!X60</f>
        <v>1854.6717484087235</v>
      </c>
      <c r="P47" s="270">
        <v>1309.4573486121792</v>
      </c>
      <c r="Q47" s="271">
        <v>1381.4399238165477</v>
      </c>
      <c r="R47" s="267"/>
      <c r="S47" s="267"/>
      <c r="T47" s="267"/>
      <c r="U47" s="267"/>
      <c r="V47" s="267"/>
      <c r="W47" s="267"/>
      <c r="X47" s="223"/>
      <c r="Y47" s="223"/>
      <c r="Z47" s="223"/>
      <c r="AA47" s="223"/>
      <c r="AB47" s="223"/>
      <c r="AC47" s="223"/>
      <c r="AD47" s="223"/>
      <c r="AE47" s="223"/>
      <c r="AF47" s="223"/>
      <c r="AG47" s="223"/>
      <c r="AH47" s="223"/>
      <c r="AI47" s="223"/>
    </row>
    <row r="48" spans="2:47" ht="15" hidden="1" x14ac:dyDescent="0.25">
      <c r="B48" s="353"/>
      <c r="C48" s="256"/>
      <c r="D48" s="256"/>
      <c r="E48" s="256"/>
      <c r="F48" s="392"/>
      <c r="G48" s="174"/>
      <c r="H48" s="220"/>
      <c r="I48" s="221"/>
      <c r="J48" s="167"/>
      <c r="K48" s="268" t="s">
        <v>70</v>
      </c>
      <c r="L48" s="220">
        <f>O48</f>
        <v>6778.0782455597719</v>
      </c>
      <c r="M48" s="392">
        <v>6882.3422055994824</v>
      </c>
      <c r="N48" s="392">
        <v>7239.1961348158029</v>
      </c>
      <c r="O48" s="219">
        <f>'[12]BS Chart'!V60</f>
        <v>6778.0782455597719</v>
      </c>
      <c r="P48" s="270">
        <v>7239.1961348158029</v>
      </c>
      <c r="Q48" s="271">
        <v>6854.4161278440943</v>
      </c>
      <c r="R48" s="222"/>
      <c r="S48" s="222"/>
      <c r="T48" s="222"/>
      <c r="U48" s="222"/>
      <c r="V48" s="222"/>
      <c r="W48" s="222"/>
      <c r="X48" s="222"/>
      <c r="Y48" s="222"/>
      <c r="Z48" s="222"/>
      <c r="AA48" s="222"/>
      <c r="AB48" s="222"/>
      <c r="AC48" s="222"/>
      <c r="AD48" s="222"/>
      <c r="AE48" s="222"/>
      <c r="AF48" s="222"/>
      <c r="AG48" s="222"/>
      <c r="AH48" s="222"/>
    </row>
    <row r="49" spans="2:34" ht="15" hidden="1" x14ac:dyDescent="0.25">
      <c r="B49" s="353">
        <v>21</v>
      </c>
      <c r="C49" s="256" t="s">
        <v>71</v>
      </c>
      <c r="D49" s="219">
        <f>D45/(22581200/10^5)</f>
        <v>0.14374789648025593</v>
      </c>
      <c r="E49" s="220">
        <f>E45/(22581200/10^5)</f>
        <v>-0.63220732290578008</v>
      </c>
      <c r="F49" s="392">
        <f>F45/(22581200/10^5)</f>
        <v>-1.4687548932793715E-2</v>
      </c>
      <c r="G49" s="219">
        <f>G45/(22581200/10^5)</f>
        <v>-0.48845942642552215</v>
      </c>
      <c r="H49" s="220">
        <v>-10.796349217606405</v>
      </c>
      <c r="I49" s="221">
        <v>-3.0147644943581389</v>
      </c>
      <c r="J49" s="167"/>
      <c r="K49" s="268"/>
      <c r="L49" s="256"/>
      <c r="M49" s="392"/>
      <c r="N49" s="256"/>
      <c r="O49" s="219"/>
      <c r="P49" s="270"/>
      <c r="Q49" s="271"/>
      <c r="R49" s="222"/>
      <c r="S49" s="222"/>
      <c r="T49" s="222"/>
      <c r="U49" s="222"/>
      <c r="V49" s="222"/>
      <c r="W49" s="222"/>
      <c r="X49" s="222"/>
      <c r="Y49" s="222"/>
      <c r="Z49" s="222"/>
      <c r="AA49" s="222"/>
      <c r="AB49" s="222"/>
      <c r="AC49" s="222"/>
      <c r="AD49" s="222"/>
      <c r="AE49" s="222"/>
      <c r="AF49" s="222"/>
      <c r="AG49" s="222"/>
      <c r="AH49" s="222"/>
    </row>
    <row r="50" spans="2:34" ht="15" hidden="1" x14ac:dyDescent="0.25">
      <c r="B50" s="353"/>
      <c r="C50" s="256"/>
      <c r="D50" s="256"/>
      <c r="E50" s="256"/>
      <c r="F50" s="392"/>
      <c r="G50" s="174"/>
      <c r="H50" s="424"/>
      <c r="I50" s="393"/>
      <c r="J50" s="167"/>
      <c r="K50" s="268"/>
      <c r="L50" s="256"/>
      <c r="M50" s="392"/>
      <c r="N50" s="256"/>
      <c r="O50" s="252"/>
      <c r="P50" s="252"/>
      <c r="Q50" s="271"/>
      <c r="T50" s="280"/>
      <c r="U50" s="280"/>
      <c r="W50" s="222"/>
    </row>
    <row r="51" spans="2:34" ht="15" hidden="1" x14ac:dyDescent="0.25">
      <c r="B51" s="353">
        <v>22</v>
      </c>
      <c r="C51" s="256" t="s">
        <v>72</v>
      </c>
      <c r="D51" s="285">
        <v>0</v>
      </c>
      <c r="E51" s="460">
        <v>0</v>
      </c>
      <c r="F51" s="461">
        <v>0</v>
      </c>
      <c r="G51" s="285">
        <v>0</v>
      </c>
      <c r="H51" s="460">
        <v>-0.12150661515549084</v>
      </c>
      <c r="I51" s="462">
        <v>-8.1129435105308845E-2</v>
      </c>
      <c r="J51" s="286"/>
      <c r="K51" s="287"/>
      <c r="L51" s="286"/>
      <c r="M51" s="286"/>
      <c r="N51" s="286"/>
      <c r="O51" s="288"/>
      <c r="P51" s="288"/>
      <c r="Q51" s="289"/>
      <c r="T51" s="264"/>
      <c r="U51" s="264"/>
      <c r="V51" s="267"/>
    </row>
    <row r="52" spans="2:34" ht="15" hidden="1" x14ac:dyDescent="0.25">
      <c r="B52" s="178"/>
      <c r="C52" s="169"/>
      <c r="D52" s="169"/>
      <c r="E52" s="169"/>
      <c r="F52" s="435"/>
      <c r="G52" s="169"/>
      <c r="H52" s="169"/>
      <c r="I52" s="168"/>
      <c r="J52" s="167"/>
      <c r="K52" s="256"/>
      <c r="L52" s="256"/>
      <c r="M52" s="256"/>
      <c r="N52" s="256"/>
      <c r="O52" s="256"/>
      <c r="P52" s="256"/>
      <c r="Q52" s="270"/>
      <c r="T52" s="222"/>
    </row>
    <row r="53" spans="2:34" ht="15" hidden="1" x14ac:dyDescent="0.25">
      <c r="B53" s="439"/>
      <c r="C53" s="169"/>
      <c r="D53" s="169"/>
      <c r="E53" s="169"/>
      <c r="F53" s="435"/>
      <c r="G53" s="169"/>
      <c r="H53" s="167"/>
      <c r="I53" s="168"/>
      <c r="J53" s="167"/>
      <c r="K53" s="256"/>
      <c r="L53" s="256"/>
      <c r="M53" s="256"/>
      <c r="N53" s="256"/>
      <c r="O53" s="270"/>
      <c r="P53" s="256"/>
      <c r="Q53" s="252"/>
      <c r="T53" s="222"/>
      <c r="U53" s="291"/>
    </row>
    <row r="54" spans="2:34" ht="15" hidden="1" x14ac:dyDescent="0.25">
      <c r="B54" s="334"/>
      <c r="C54" s="286"/>
      <c r="D54" s="286"/>
      <c r="E54" s="286"/>
      <c r="F54" s="286"/>
      <c r="G54" s="286"/>
      <c r="H54" s="183"/>
      <c r="I54" s="359"/>
      <c r="J54" s="167"/>
      <c r="K54" s="270"/>
      <c r="L54" s="270"/>
      <c r="M54" s="270"/>
      <c r="N54" s="270"/>
      <c r="O54" s="270"/>
      <c r="P54" s="270"/>
      <c r="Q54" s="174"/>
    </row>
    <row r="55" spans="2:34" ht="15" hidden="1" x14ac:dyDescent="0.25">
      <c r="B55" s="440"/>
      <c r="C55" s="437" t="s">
        <v>73</v>
      </c>
      <c r="D55" s="437"/>
      <c r="E55" s="437"/>
      <c r="F55" s="437"/>
      <c r="G55" s="437"/>
      <c r="H55" s="298"/>
      <c r="I55" s="299"/>
      <c r="J55" s="167"/>
      <c r="K55" s="256"/>
      <c r="L55" s="256"/>
      <c r="M55" s="256"/>
      <c r="N55" s="256"/>
      <c r="O55" s="256"/>
      <c r="P55" s="256"/>
      <c r="Q55" s="174"/>
    </row>
    <row r="56" spans="2:34" ht="15" hidden="1" x14ac:dyDescent="0.25">
      <c r="B56" s="441" t="s">
        <v>74</v>
      </c>
      <c r="C56" s="174" t="s">
        <v>75</v>
      </c>
      <c r="D56" s="174"/>
      <c r="E56" s="174"/>
      <c r="F56" s="174"/>
      <c r="G56" s="174"/>
      <c r="H56" s="300"/>
      <c r="I56" s="301"/>
      <c r="J56" s="167"/>
      <c r="K56" s="528" t="s">
        <v>76</v>
      </c>
      <c r="L56" s="528"/>
      <c r="M56" s="528"/>
      <c r="N56" s="528"/>
      <c r="O56" s="528"/>
      <c r="P56" s="528"/>
      <c r="Q56" s="528"/>
    </row>
    <row r="57" spans="2:34" ht="15" hidden="1" x14ac:dyDescent="0.25">
      <c r="B57" s="442">
        <v>1</v>
      </c>
      <c r="C57" s="256" t="s">
        <v>77</v>
      </c>
      <c r="D57" s="256"/>
      <c r="E57" s="256"/>
      <c r="F57" s="256"/>
      <c r="G57" s="256"/>
      <c r="H57" s="216"/>
      <c r="I57" s="393"/>
      <c r="J57" s="167"/>
      <c r="K57" s="256"/>
      <c r="L57" s="256"/>
      <c r="M57" s="256"/>
      <c r="N57" s="256"/>
      <c r="O57" s="256"/>
      <c r="P57" s="256"/>
      <c r="Q57" s="174"/>
    </row>
    <row r="58" spans="2:34" ht="15" hidden="1" x14ac:dyDescent="0.25">
      <c r="B58" s="442"/>
      <c r="C58" s="337" t="s">
        <v>78</v>
      </c>
      <c r="D58" s="337"/>
      <c r="E58" s="337"/>
      <c r="F58" s="337"/>
      <c r="G58" s="309">
        <v>6691910</v>
      </c>
      <c r="H58" s="443">
        <v>6691910</v>
      </c>
      <c r="I58" s="444">
        <v>6691910</v>
      </c>
      <c r="J58" s="167"/>
      <c r="K58" s="256"/>
      <c r="L58" s="256"/>
      <c r="M58" s="256"/>
      <c r="N58" s="256"/>
      <c r="O58" s="256"/>
      <c r="P58" s="256"/>
      <c r="Q58" s="174"/>
      <c r="R58" s="267"/>
      <c r="S58" s="267"/>
      <c r="T58" s="267"/>
      <c r="U58" s="267"/>
      <c r="V58" s="267"/>
      <c r="W58" s="267"/>
      <c r="X58" s="267"/>
      <c r="Y58" s="267"/>
      <c r="Z58" s="267"/>
      <c r="AA58" s="267"/>
      <c r="AB58" s="267"/>
      <c r="AC58" s="267"/>
      <c r="AD58" s="267"/>
      <c r="AE58" s="267"/>
      <c r="AF58" s="267"/>
      <c r="AG58" s="267"/>
      <c r="AH58" s="267"/>
    </row>
    <row r="59" spans="2:34" ht="15" hidden="1" x14ac:dyDescent="0.25">
      <c r="B59" s="442"/>
      <c r="C59" s="337" t="s">
        <v>79</v>
      </c>
      <c r="D59" s="337"/>
      <c r="E59" s="337"/>
      <c r="F59" s="337"/>
      <c r="G59" s="313">
        <v>0.29630000000000001</v>
      </c>
      <c r="H59" s="315">
        <v>0.29630000000000001</v>
      </c>
      <c r="I59" s="445">
        <v>0.29630000000000001</v>
      </c>
      <c r="J59" s="167"/>
      <c r="K59" s="256"/>
      <c r="L59" s="256"/>
      <c r="M59" s="256"/>
      <c r="N59" s="256"/>
      <c r="O59" s="256"/>
      <c r="P59" s="256"/>
      <c r="Q59" s="174"/>
    </row>
    <row r="60" spans="2:34" ht="15" hidden="1" x14ac:dyDescent="0.25">
      <c r="B60" s="442">
        <v>2</v>
      </c>
      <c r="C60" s="337" t="s">
        <v>80</v>
      </c>
      <c r="D60" s="337"/>
      <c r="E60" s="337"/>
      <c r="F60" s="337"/>
      <c r="G60" s="337"/>
      <c r="H60" s="216"/>
      <c r="I60" s="393"/>
      <c r="J60" s="167"/>
      <c r="K60" s="256"/>
      <c r="L60" s="256"/>
      <c r="M60" s="256"/>
      <c r="N60" s="256"/>
      <c r="O60" s="256"/>
      <c r="P60" s="256"/>
      <c r="Q60" s="174"/>
    </row>
    <row r="61" spans="2:34" ht="15" hidden="1" x14ac:dyDescent="0.25">
      <c r="B61" s="442"/>
      <c r="C61" s="337" t="s">
        <v>81</v>
      </c>
      <c r="D61" s="337"/>
      <c r="E61" s="337"/>
      <c r="F61" s="337"/>
      <c r="G61" s="446"/>
      <c r="H61" s="216"/>
      <c r="I61" s="393"/>
      <c r="J61" s="167"/>
      <c r="K61" s="315"/>
      <c r="L61" s="315"/>
      <c r="M61" s="315"/>
      <c r="N61" s="315"/>
      <c r="O61" s="315"/>
      <c r="P61" s="315"/>
      <c r="Q61" s="174"/>
    </row>
    <row r="62" spans="2:34" ht="15" hidden="1" x14ac:dyDescent="0.25">
      <c r="B62" s="442"/>
      <c r="C62" s="337" t="s">
        <v>82</v>
      </c>
      <c r="D62" s="337"/>
      <c r="E62" s="337"/>
      <c r="F62" s="337"/>
      <c r="G62" s="309">
        <v>0</v>
      </c>
      <c r="H62" s="309">
        <v>0</v>
      </c>
      <c r="I62" s="444">
        <v>0</v>
      </c>
      <c r="J62" s="167"/>
      <c r="K62" s="169"/>
      <c r="L62" s="169"/>
      <c r="M62" s="169"/>
      <c r="N62" s="169"/>
      <c r="O62" s="169"/>
      <c r="P62" s="169"/>
      <c r="Q62" s="169"/>
    </row>
    <row r="63" spans="2:34" ht="15" hidden="1" x14ac:dyDescent="0.25">
      <c r="B63" s="442"/>
      <c r="C63" s="337" t="s">
        <v>83</v>
      </c>
      <c r="D63" s="337"/>
      <c r="E63" s="337"/>
      <c r="F63" s="337"/>
      <c r="G63" s="309">
        <v>0</v>
      </c>
      <c r="H63" s="309">
        <v>0</v>
      </c>
      <c r="I63" s="444">
        <v>0</v>
      </c>
      <c r="J63" s="167"/>
      <c r="K63" s="169"/>
      <c r="L63" s="169"/>
      <c r="M63" s="169"/>
      <c r="N63" s="169"/>
      <c r="O63" s="169"/>
      <c r="P63" s="169"/>
      <c r="Q63" s="316"/>
    </row>
    <row r="64" spans="2:34" ht="15" hidden="1" x14ac:dyDescent="0.25">
      <c r="B64" s="442"/>
      <c r="C64" s="337" t="s">
        <v>84</v>
      </c>
      <c r="D64" s="337"/>
      <c r="E64" s="337"/>
      <c r="F64" s="337"/>
      <c r="G64" s="446"/>
      <c r="H64" s="443"/>
      <c r="I64" s="444"/>
      <c r="J64" s="167"/>
      <c r="K64" s="169"/>
      <c r="L64" s="169"/>
      <c r="M64" s="169"/>
      <c r="N64" s="169"/>
      <c r="O64" s="169"/>
      <c r="P64" s="169"/>
      <c r="Q64" s="316"/>
    </row>
    <row r="65" spans="2:17" ht="15" hidden="1" x14ac:dyDescent="0.25">
      <c r="B65" s="442"/>
      <c r="C65" s="337" t="s">
        <v>85</v>
      </c>
      <c r="D65" s="337"/>
      <c r="E65" s="337"/>
      <c r="F65" s="337"/>
      <c r="G65" s="309">
        <v>0</v>
      </c>
      <c r="H65" s="309">
        <v>0</v>
      </c>
      <c r="I65" s="444">
        <v>0</v>
      </c>
      <c r="J65" s="167"/>
      <c r="K65" s="169"/>
      <c r="L65" s="169"/>
      <c r="M65" s="169"/>
      <c r="N65" s="169"/>
      <c r="O65" s="169"/>
      <c r="P65" s="169"/>
      <c r="Q65" s="316"/>
    </row>
    <row r="66" spans="2:17" ht="15" hidden="1" x14ac:dyDescent="0.25">
      <c r="B66" s="442"/>
      <c r="C66" s="337" t="s">
        <v>86</v>
      </c>
      <c r="D66" s="337"/>
      <c r="E66" s="337"/>
      <c r="F66" s="337"/>
      <c r="G66" s="309"/>
      <c r="H66" s="443"/>
      <c r="I66" s="444"/>
      <c r="J66" s="167"/>
      <c r="K66" s="169"/>
      <c r="L66" s="169"/>
      <c r="M66" s="169"/>
      <c r="N66" s="169"/>
      <c r="O66" s="169"/>
      <c r="P66" s="169"/>
      <c r="Q66" s="316"/>
    </row>
    <row r="67" spans="2:17" ht="15" hidden="1" x14ac:dyDescent="0.25">
      <c r="B67" s="442"/>
      <c r="C67" s="337" t="s">
        <v>87</v>
      </c>
      <c r="D67" s="337"/>
      <c r="E67" s="337"/>
      <c r="F67" s="337"/>
      <c r="G67" s="446"/>
      <c r="H67" s="216"/>
      <c r="I67" s="393"/>
      <c r="J67" s="167"/>
      <c r="K67" s="169"/>
      <c r="L67" s="169"/>
      <c r="M67" s="169"/>
      <c r="N67" s="169"/>
      <c r="O67" s="169"/>
      <c r="P67" s="169"/>
      <c r="Q67" s="316"/>
    </row>
    <row r="68" spans="2:17" ht="15" hidden="1" x14ac:dyDescent="0.25">
      <c r="B68" s="442"/>
      <c r="C68" s="337" t="s">
        <v>82</v>
      </c>
      <c r="D68" s="337"/>
      <c r="E68" s="337"/>
      <c r="F68" s="337"/>
      <c r="G68" s="309">
        <v>15889290</v>
      </c>
      <c r="H68" s="443">
        <v>15889290</v>
      </c>
      <c r="I68" s="444">
        <v>15889290</v>
      </c>
      <c r="J68" s="167"/>
      <c r="K68" s="169"/>
      <c r="L68" s="169"/>
      <c r="M68" s="169"/>
      <c r="N68" s="169"/>
      <c r="O68" s="169"/>
      <c r="P68" s="169"/>
      <c r="Q68" s="169"/>
    </row>
    <row r="69" spans="2:17" ht="15" hidden="1" x14ac:dyDescent="0.25">
      <c r="B69" s="442"/>
      <c r="C69" s="337" t="s">
        <v>83</v>
      </c>
      <c r="D69" s="337"/>
      <c r="E69" s="337"/>
      <c r="F69" s="337"/>
      <c r="G69" s="446"/>
      <c r="H69" s="309"/>
      <c r="I69" s="444"/>
      <c r="J69" s="167"/>
      <c r="K69" s="169"/>
      <c r="L69" s="169"/>
      <c r="M69" s="169"/>
      <c r="N69" s="169"/>
      <c r="O69" s="169"/>
      <c r="P69" s="169"/>
      <c r="Q69" s="167"/>
    </row>
    <row r="70" spans="2:17" ht="15" hidden="1" x14ac:dyDescent="0.25">
      <c r="B70" s="442"/>
      <c r="C70" s="337" t="s">
        <v>84</v>
      </c>
      <c r="D70" s="337"/>
      <c r="E70" s="337"/>
      <c r="F70" s="337"/>
      <c r="G70" s="320">
        <v>1</v>
      </c>
      <c r="H70" s="447">
        <v>1</v>
      </c>
      <c r="I70" s="448">
        <v>1</v>
      </c>
      <c r="J70" s="167"/>
      <c r="K70" s="169"/>
      <c r="L70" s="169"/>
      <c r="M70" s="169"/>
      <c r="N70" s="169"/>
      <c r="O70" s="169"/>
      <c r="P70" s="169"/>
      <c r="Q70" s="167"/>
    </row>
    <row r="71" spans="2:17" ht="13.5" hidden="1" customHeight="1" x14ac:dyDescent="0.25">
      <c r="B71" s="442"/>
      <c r="C71" s="337" t="s">
        <v>85</v>
      </c>
      <c r="D71" s="337"/>
      <c r="E71" s="337"/>
      <c r="F71" s="337"/>
      <c r="G71" s="309"/>
      <c r="H71" s="309"/>
      <c r="I71" s="444"/>
      <c r="J71" s="167"/>
      <c r="K71" s="207"/>
      <c r="L71" s="207"/>
      <c r="M71" s="207"/>
      <c r="N71" s="207"/>
      <c r="O71" s="207"/>
      <c r="P71" s="207"/>
      <c r="Q71" s="207"/>
    </row>
    <row r="72" spans="2:17" ht="15" hidden="1" x14ac:dyDescent="0.25">
      <c r="B72" s="334"/>
      <c r="C72" s="335" t="s">
        <v>86</v>
      </c>
      <c r="D72" s="335"/>
      <c r="E72" s="335"/>
      <c r="F72" s="335"/>
      <c r="G72" s="449">
        <v>0.70369999999999999</v>
      </c>
      <c r="H72" s="450">
        <v>0.70369999999999999</v>
      </c>
      <c r="I72" s="451">
        <v>0.70369999999999999</v>
      </c>
      <c r="J72" s="167"/>
      <c r="K72" s="207"/>
      <c r="L72" s="256"/>
      <c r="M72" s="256"/>
      <c r="N72" s="256"/>
      <c r="O72" s="256"/>
      <c r="P72" s="256"/>
      <c r="Q72" s="181"/>
    </row>
    <row r="73" spans="2:17" ht="21" hidden="1" customHeight="1" x14ac:dyDescent="0.25">
      <c r="B73" s="334"/>
      <c r="C73" s="335"/>
      <c r="D73" s="335"/>
      <c r="E73" s="335"/>
      <c r="F73" s="335"/>
      <c r="G73" s="335"/>
      <c r="H73" s="335"/>
      <c r="I73" s="452"/>
      <c r="J73" s="167"/>
      <c r="K73" s="207"/>
      <c r="L73" s="248"/>
      <c r="M73" s="248"/>
      <c r="N73" s="248"/>
      <c r="O73" s="248"/>
      <c r="P73" s="248"/>
      <c r="Q73" s="327"/>
    </row>
    <row r="74" spans="2:17" ht="15" hidden="1" x14ac:dyDescent="0.25">
      <c r="B74" s="391" t="s">
        <v>88</v>
      </c>
      <c r="C74" s="453" t="s">
        <v>89</v>
      </c>
      <c r="D74" s="453"/>
      <c r="E74" s="453"/>
      <c r="F74" s="453"/>
      <c r="G74" s="453"/>
      <c r="H74" s="453"/>
      <c r="I74" s="454"/>
      <c r="J74" s="315"/>
      <c r="K74" s="248"/>
      <c r="L74" s="248"/>
      <c r="M74" s="248"/>
      <c r="N74" s="248"/>
      <c r="O74" s="248"/>
      <c r="P74" s="248"/>
      <c r="Q74" s="327"/>
    </row>
    <row r="75" spans="2:17" ht="21" hidden="1" customHeight="1" x14ac:dyDescent="0.25">
      <c r="B75" s="441"/>
      <c r="C75" s="446" t="s">
        <v>8</v>
      </c>
      <c r="D75" s="446"/>
      <c r="E75" s="446"/>
      <c r="F75" s="446"/>
      <c r="G75" s="446"/>
      <c r="H75" s="446"/>
      <c r="I75" s="168"/>
      <c r="J75" s="315"/>
      <c r="K75" s="248"/>
      <c r="L75" s="248"/>
      <c r="M75" s="248"/>
      <c r="N75" s="248"/>
      <c r="O75" s="248"/>
      <c r="P75" s="248"/>
      <c r="Q75" s="327"/>
    </row>
    <row r="76" spans="2:17" ht="15" hidden="1" customHeight="1" x14ac:dyDescent="0.25">
      <c r="B76" s="442"/>
      <c r="C76" s="337" t="s">
        <v>90</v>
      </c>
      <c r="D76" s="337"/>
      <c r="E76" s="337"/>
      <c r="F76" s="337"/>
      <c r="G76" s="337"/>
      <c r="H76" s="337"/>
      <c r="I76" s="303">
        <v>0</v>
      </c>
      <c r="J76" s="315"/>
      <c r="K76" s="248"/>
      <c r="L76" s="248"/>
      <c r="M76" s="248"/>
      <c r="N76" s="248"/>
      <c r="O76" s="248"/>
      <c r="P76" s="248"/>
      <c r="Q76" s="327"/>
    </row>
    <row r="77" spans="2:17" ht="15.75" hidden="1" customHeight="1" x14ac:dyDescent="0.25">
      <c r="B77" s="442"/>
      <c r="C77" s="337" t="s">
        <v>91</v>
      </c>
      <c r="D77" s="337"/>
      <c r="E77" s="337"/>
      <c r="F77" s="337"/>
      <c r="G77" s="337"/>
      <c r="H77" s="337"/>
      <c r="I77" s="303">
        <v>0</v>
      </c>
      <c r="J77" s="315"/>
      <c r="K77" s="248"/>
      <c r="L77" s="248"/>
      <c r="M77" s="248"/>
      <c r="N77" s="248"/>
      <c r="O77" s="248"/>
      <c r="P77" s="248"/>
      <c r="Q77" s="327"/>
    </row>
    <row r="78" spans="2:17" ht="15" hidden="1" x14ac:dyDescent="0.25">
      <c r="B78" s="442"/>
      <c r="C78" s="337" t="s">
        <v>92</v>
      </c>
      <c r="D78" s="337"/>
      <c r="E78" s="337"/>
      <c r="F78" s="337"/>
      <c r="G78" s="337"/>
      <c r="H78" s="337"/>
      <c r="I78" s="303">
        <v>0</v>
      </c>
      <c r="J78" s="315"/>
      <c r="K78" s="248"/>
      <c r="L78" s="248"/>
      <c r="M78" s="248"/>
      <c r="N78" s="248"/>
      <c r="O78" s="248"/>
      <c r="P78" s="248"/>
      <c r="Q78" s="327"/>
    </row>
    <row r="79" spans="2:17" ht="19.5" hidden="1" customHeight="1" x14ac:dyDescent="0.25">
      <c r="B79" s="442"/>
      <c r="C79" s="337" t="s">
        <v>93</v>
      </c>
      <c r="D79" s="337"/>
      <c r="E79" s="337"/>
      <c r="F79" s="337"/>
      <c r="G79" s="337"/>
      <c r="H79" s="337"/>
      <c r="I79" s="303">
        <v>0</v>
      </c>
      <c r="J79" s="315"/>
      <c r="K79" s="248"/>
      <c r="L79" s="248"/>
      <c r="M79" s="248"/>
      <c r="N79" s="248"/>
      <c r="O79" s="248"/>
      <c r="P79" s="248"/>
      <c r="Q79" s="327"/>
    </row>
    <row r="80" spans="2:17" ht="15" hidden="1" x14ac:dyDescent="0.25">
      <c r="B80" s="334"/>
      <c r="C80" s="335"/>
      <c r="D80" s="335"/>
      <c r="E80" s="335"/>
      <c r="F80" s="335"/>
      <c r="G80" s="335"/>
      <c r="H80" s="335"/>
      <c r="I80" s="455"/>
      <c r="J80" s="169"/>
      <c r="K80" s="248"/>
      <c r="L80" s="248"/>
      <c r="M80" s="248"/>
      <c r="N80" s="248"/>
      <c r="O80" s="248"/>
      <c r="P80" s="248"/>
      <c r="Q80" s="327"/>
    </row>
    <row r="81" spans="2:17" ht="15" hidden="1" x14ac:dyDescent="0.25">
      <c r="B81" s="207"/>
      <c r="C81" s="337"/>
      <c r="D81" s="337"/>
      <c r="E81" s="337"/>
      <c r="F81" s="337"/>
      <c r="G81" s="337"/>
      <c r="H81" s="337"/>
      <c r="I81" s="216"/>
      <c r="J81" s="169"/>
      <c r="K81" s="248"/>
      <c r="L81" s="248"/>
      <c r="M81" s="248"/>
      <c r="N81" s="248"/>
      <c r="O81" s="248"/>
      <c r="P81" s="248"/>
      <c r="Q81" s="327"/>
    </row>
    <row r="82" spans="2:17" ht="15" hidden="1" customHeight="1" x14ac:dyDescent="0.2">
      <c r="B82" s="528" t="s">
        <v>94</v>
      </c>
      <c r="C82" s="528"/>
      <c r="D82" s="528"/>
      <c r="E82" s="528"/>
      <c r="F82" s="528"/>
      <c r="G82" s="528"/>
      <c r="H82" s="528"/>
      <c r="I82" s="528"/>
      <c r="J82" s="169"/>
      <c r="K82" s="248"/>
      <c r="L82" s="248"/>
      <c r="M82" s="248"/>
      <c r="N82" s="248"/>
      <c r="O82" s="248"/>
      <c r="P82" s="248"/>
      <c r="Q82" s="248"/>
    </row>
    <row r="83" spans="2:17" ht="15" customHeight="1" x14ac:dyDescent="0.25">
      <c r="B83" s="338"/>
      <c r="C83" s="338"/>
      <c r="D83" s="338"/>
      <c r="E83" s="338"/>
      <c r="F83" s="338"/>
      <c r="G83" s="338"/>
      <c r="H83" s="338"/>
      <c r="I83" s="338"/>
      <c r="J83" s="169"/>
      <c r="K83" s="207"/>
      <c r="L83" s="207"/>
      <c r="M83" s="207"/>
      <c r="N83" s="207"/>
      <c r="O83" s="207"/>
      <c r="P83" s="207"/>
      <c r="Q83" s="207"/>
    </row>
    <row r="84" spans="2:17" ht="32.25" customHeight="1" x14ac:dyDescent="0.35">
      <c r="B84" s="463"/>
      <c r="C84" s="464" t="s">
        <v>95</v>
      </c>
      <c r="D84" s="464"/>
      <c r="E84" s="464"/>
      <c r="F84" s="464"/>
      <c r="G84" s="464"/>
      <c r="H84" s="464"/>
      <c r="I84" s="465"/>
      <c r="J84" s="344"/>
      <c r="K84" s="344"/>
      <c r="L84" s="344"/>
      <c r="M84" s="344"/>
      <c r="N84" s="344"/>
      <c r="O84" s="344"/>
      <c r="P84" s="344"/>
      <c r="Q84" s="345"/>
    </row>
    <row r="85" spans="2:17" ht="54.75" customHeight="1" x14ac:dyDescent="0.2">
      <c r="B85" s="466">
        <v>1</v>
      </c>
      <c r="C85" s="568" t="s">
        <v>96</v>
      </c>
      <c r="D85" s="568"/>
      <c r="E85" s="568"/>
      <c r="F85" s="568"/>
      <c r="G85" s="568"/>
      <c r="H85" s="568"/>
      <c r="I85" s="569"/>
      <c r="J85" s="348"/>
      <c r="K85" s="348"/>
      <c r="L85" s="316"/>
      <c r="M85" s="316"/>
      <c r="N85" s="316"/>
      <c r="O85" s="316"/>
      <c r="P85" s="344"/>
      <c r="Q85" s="345"/>
    </row>
    <row r="86" spans="2:17" ht="182.25" customHeight="1" x14ac:dyDescent="0.2">
      <c r="B86" s="466">
        <v>2</v>
      </c>
      <c r="C86" s="570" t="s">
        <v>97</v>
      </c>
      <c r="D86" s="570"/>
      <c r="E86" s="570"/>
      <c r="F86" s="570"/>
      <c r="G86" s="570"/>
      <c r="H86" s="570"/>
      <c r="I86" s="571"/>
      <c r="J86" s="350"/>
      <c r="K86" s="350"/>
      <c r="L86" s="350"/>
      <c r="M86" s="316"/>
      <c r="N86" s="316"/>
      <c r="O86" s="316"/>
      <c r="P86" s="316"/>
      <c r="Q86" s="345"/>
    </row>
    <row r="87" spans="2:17" ht="208.5" customHeight="1" x14ac:dyDescent="0.2">
      <c r="B87" s="466">
        <v>3</v>
      </c>
      <c r="C87" s="570" t="s">
        <v>192</v>
      </c>
      <c r="D87" s="570"/>
      <c r="E87" s="570"/>
      <c r="F87" s="570"/>
      <c r="G87" s="570"/>
      <c r="H87" s="570"/>
      <c r="I87" s="571"/>
      <c r="J87" s="350"/>
      <c r="K87" s="350"/>
      <c r="L87" s="350"/>
      <c r="M87" s="316"/>
      <c r="N87" s="316"/>
      <c r="O87" s="316"/>
      <c r="P87" s="316"/>
      <c r="Q87" s="345"/>
    </row>
    <row r="88" spans="2:17" ht="99.75" customHeight="1" x14ac:dyDescent="0.2">
      <c r="B88" s="466">
        <v>4</v>
      </c>
      <c r="C88" s="570" t="s">
        <v>99</v>
      </c>
      <c r="D88" s="570"/>
      <c r="E88" s="570"/>
      <c r="F88" s="570"/>
      <c r="G88" s="570"/>
      <c r="H88" s="570"/>
      <c r="I88" s="571"/>
      <c r="J88" s="350"/>
      <c r="K88" s="350"/>
      <c r="L88" s="350"/>
      <c r="M88" s="316"/>
      <c r="N88" s="316"/>
      <c r="O88" s="316"/>
      <c r="P88" s="316"/>
      <c r="Q88" s="345"/>
    </row>
    <row r="89" spans="2:17" ht="45" customHeight="1" x14ac:dyDescent="0.2">
      <c r="B89" s="466">
        <v>5</v>
      </c>
      <c r="C89" s="570" t="s">
        <v>191</v>
      </c>
      <c r="D89" s="570"/>
      <c r="E89" s="570"/>
      <c r="F89" s="570"/>
      <c r="G89" s="570"/>
      <c r="H89" s="570"/>
      <c r="I89" s="571"/>
      <c r="J89" s="350"/>
      <c r="K89" s="350"/>
      <c r="L89" s="350"/>
      <c r="M89" s="316"/>
      <c r="N89" s="316"/>
      <c r="O89" s="316"/>
      <c r="P89" s="344"/>
      <c r="Q89" s="345"/>
    </row>
    <row r="90" spans="2:17" ht="21" x14ac:dyDescent="0.2">
      <c r="B90" s="466"/>
      <c r="C90" s="467"/>
      <c r="D90" s="467"/>
      <c r="E90" s="467"/>
      <c r="F90" s="467"/>
      <c r="G90" s="467"/>
      <c r="H90" s="467"/>
      <c r="I90" s="468"/>
      <c r="J90" s="350"/>
      <c r="K90" s="350"/>
      <c r="L90" s="350"/>
      <c r="M90" s="316"/>
      <c r="N90" s="316"/>
      <c r="O90" s="316"/>
      <c r="P90" s="316"/>
      <c r="Q90" s="352"/>
    </row>
    <row r="91" spans="2:17" ht="21" x14ac:dyDescent="0.2">
      <c r="B91" s="466"/>
      <c r="C91" s="467"/>
      <c r="D91" s="467"/>
      <c r="E91" s="467"/>
      <c r="F91" s="467"/>
      <c r="G91" s="467"/>
      <c r="H91" s="467"/>
      <c r="I91" s="468"/>
      <c r="J91" s="316"/>
      <c r="K91" s="316"/>
      <c r="L91" s="316"/>
      <c r="M91" s="316"/>
      <c r="N91" s="316"/>
      <c r="O91" s="316"/>
      <c r="P91" s="316"/>
      <c r="Q91" s="352"/>
    </row>
    <row r="92" spans="2:17" ht="21" x14ac:dyDescent="0.35">
      <c r="B92" s="469"/>
      <c r="C92" s="470"/>
      <c r="D92" s="470"/>
      <c r="E92" s="470"/>
      <c r="F92" s="470"/>
      <c r="G92" s="471" t="s">
        <v>101</v>
      </c>
      <c r="H92" s="470"/>
      <c r="I92" s="472"/>
      <c r="J92" s="169"/>
      <c r="K92" s="266"/>
      <c r="L92" s="266"/>
      <c r="M92" s="266"/>
      <c r="N92" s="266"/>
      <c r="O92" s="266"/>
      <c r="P92" s="206" t="s">
        <v>101</v>
      </c>
      <c r="Q92" s="354"/>
    </row>
    <row r="93" spans="2:17" ht="21" x14ac:dyDescent="0.35">
      <c r="B93" s="469"/>
      <c r="C93" s="470"/>
      <c r="D93" s="470"/>
      <c r="E93" s="470"/>
      <c r="F93" s="470"/>
      <c r="G93" s="471" t="s">
        <v>102</v>
      </c>
      <c r="H93" s="470"/>
      <c r="I93" s="472"/>
      <c r="J93" s="169"/>
      <c r="K93" s="266"/>
      <c r="L93" s="266"/>
      <c r="M93" s="266"/>
      <c r="N93" s="266"/>
      <c r="O93" s="266"/>
      <c r="P93" s="206" t="s">
        <v>102</v>
      </c>
      <c r="Q93" s="354"/>
    </row>
    <row r="94" spans="2:17" ht="21" x14ac:dyDescent="0.35">
      <c r="B94" s="469"/>
      <c r="C94" s="470"/>
      <c r="D94" s="470"/>
      <c r="E94" s="470"/>
      <c r="F94" s="470"/>
      <c r="G94" s="471"/>
      <c r="H94" s="470"/>
      <c r="I94" s="472"/>
      <c r="J94" s="169"/>
      <c r="K94" s="266"/>
      <c r="L94" s="266"/>
      <c r="M94" s="266"/>
      <c r="N94" s="266"/>
      <c r="O94" s="266"/>
      <c r="P94" s="206"/>
      <c r="Q94" s="354"/>
    </row>
    <row r="95" spans="2:17" ht="21" x14ac:dyDescent="0.35">
      <c r="B95" s="469"/>
      <c r="C95" s="470"/>
      <c r="D95" s="470"/>
      <c r="E95" s="470"/>
      <c r="F95" s="470"/>
      <c r="G95" s="471"/>
      <c r="H95" s="470"/>
      <c r="I95" s="472"/>
      <c r="J95" s="169"/>
      <c r="K95" s="266"/>
      <c r="L95" s="266"/>
      <c r="M95" s="266"/>
      <c r="N95" s="266"/>
      <c r="O95" s="266"/>
      <c r="P95" s="206"/>
      <c r="Q95" s="354"/>
    </row>
    <row r="96" spans="2:17" ht="21" x14ac:dyDescent="0.35">
      <c r="B96" s="469"/>
      <c r="C96" s="470"/>
      <c r="D96" s="470"/>
      <c r="E96" s="470"/>
      <c r="F96" s="470"/>
      <c r="G96" s="473"/>
      <c r="H96" s="470"/>
      <c r="I96" s="472"/>
      <c r="J96" s="169"/>
      <c r="K96" s="266"/>
      <c r="L96" s="266"/>
      <c r="M96" s="266"/>
      <c r="N96" s="266"/>
      <c r="O96" s="266"/>
      <c r="P96" s="174"/>
      <c r="Q96" s="354"/>
    </row>
    <row r="97" spans="1:35" ht="21" x14ac:dyDescent="0.35">
      <c r="B97" s="474" t="s">
        <v>103</v>
      </c>
      <c r="C97" s="473" t="s">
        <v>104</v>
      </c>
      <c r="D97" s="473"/>
      <c r="E97" s="473"/>
      <c r="F97" s="473"/>
      <c r="G97" s="471" t="s">
        <v>105</v>
      </c>
      <c r="H97" s="470"/>
      <c r="I97" s="472"/>
      <c r="J97" s="169"/>
      <c r="K97" s="266"/>
      <c r="L97" s="266"/>
      <c r="M97" s="266"/>
      <c r="N97" s="266"/>
      <c r="O97" s="266"/>
      <c r="P97" s="206" t="s">
        <v>105</v>
      </c>
      <c r="Q97" s="354"/>
    </row>
    <row r="98" spans="1:35" ht="21" x14ac:dyDescent="0.35">
      <c r="B98" s="474" t="s">
        <v>106</v>
      </c>
      <c r="C98" s="473" t="s">
        <v>107</v>
      </c>
      <c r="D98" s="473"/>
      <c r="E98" s="473"/>
      <c r="F98" s="473"/>
      <c r="G98" s="475" t="s">
        <v>108</v>
      </c>
      <c r="H98" s="470"/>
      <c r="I98" s="472"/>
      <c r="J98" s="169"/>
      <c r="K98" s="266"/>
      <c r="L98" s="266"/>
      <c r="M98" s="266"/>
      <c r="N98" s="266"/>
      <c r="O98" s="266"/>
      <c r="P98" s="206" t="s">
        <v>108</v>
      </c>
      <c r="Q98" s="354"/>
    </row>
    <row r="99" spans="1:35" ht="21" x14ac:dyDescent="0.35">
      <c r="B99" s="474"/>
      <c r="C99" s="473"/>
      <c r="D99" s="473"/>
      <c r="E99" s="473"/>
      <c r="F99" s="473"/>
      <c r="G99" s="471" t="s">
        <v>109</v>
      </c>
      <c r="H99" s="470"/>
      <c r="I99" s="472"/>
      <c r="J99" s="169"/>
      <c r="K99" s="266"/>
      <c r="L99" s="266"/>
      <c r="M99" s="266"/>
      <c r="N99" s="266"/>
      <c r="O99" s="266"/>
      <c r="P99" s="206" t="s">
        <v>108</v>
      </c>
      <c r="Q99" s="354"/>
    </row>
    <row r="100" spans="1:35" ht="21" x14ac:dyDescent="0.35">
      <c r="B100" s="476"/>
      <c r="C100" s="477"/>
      <c r="D100" s="477"/>
      <c r="E100" s="477"/>
      <c r="F100" s="477"/>
      <c r="G100" s="477"/>
      <c r="H100" s="477"/>
      <c r="I100" s="478"/>
      <c r="J100" s="169"/>
      <c r="K100" s="266"/>
      <c r="L100" s="266"/>
      <c r="M100" s="266"/>
      <c r="N100" s="266"/>
      <c r="O100" s="266"/>
      <c r="P100" s="206" t="s">
        <v>108</v>
      </c>
      <c r="Q100" s="354"/>
    </row>
    <row r="101" spans="1:35" ht="20.25" x14ac:dyDescent="0.3">
      <c r="B101" s="479"/>
      <c r="C101" s="480"/>
      <c r="D101" s="480"/>
      <c r="E101" s="480"/>
      <c r="F101" s="480"/>
      <c r="G101" s="480"/>
      <c r="H101" s="480"/>
      <c r="I101" s="481"/>
      <c r="J101" s="169"/>
      <c r="K101" s="266"/>
      <c r="L101" s="266"/>
      <c r="M101" s="266"/>
      <c r="N101" s="266"/>
      <c r="O101" s="266"/>
      <c r="P101" s="206" t="s">
        <v>108</v>
      </c>
      <c r="Q101" s="354"/>
    </row>
    <row r="102" spans="1:35" ht="20.25" x14ac:dyDescent="0.3">
      <c r="B102" s="479"/>
      <c r="C102" s="480"/>
      <c r="D102" s="480"/>
      <c r="E102" s="480"/>
      <c r="F102" s="480"/>
      <c r="G102" s="480"/>
      <c r="H102" s="480"/>
      <c r="I102" s="481"/>
      <c r="J102" s="169"/>
      <c r="K102" s="266"/>
      <c r="L102" s="266"/>
      <c r="M102" s="266"/>
      <c r="N102" s="266"/>
      <c r="O102" s="266"/>
      <c r="P102" s="206" t="s">
        <v>108</v>
      </c>
      <c r="Q102" s="354"/>
    </row>
    <row r="103" spans="1:35" ht="20.25" x14ac:dyDescent="0.3">
      <c r="B103" s="479"/>
      <c r="C103" s="480"/>
      <c r="D103" s="480"/>
      <c r="E103" s="480"/>
      <c r="F103" s="480"/>
      <c r="G103" s="480"/>
      <c r="H103" s="480"/>
      <c r="I103" s="481"/>
      <c r="J103" s="267"/>
      <c r="K103" s="267"/>
      <c r="L103" s="267"/>
      <c r="M103" s="267"/>
      <c r="N103" s="267"/>
      <c r="O103" s="267"/>
      <c r="P103" s="267"/>
      <c r="Q103" s="153"/>
    </row>
    <row r="104" spans="1:35" ht="20.25" x14ac:dyDescent="0.3">
      <c r="B104" s="572" t="s">
        <v>110</v>
      </c>
      <c r="C104" s="572"/>
      <c r="D104" s="572"/>
      <c r="E104" s="572"/>
      <c r="F104" s="572"/>
      <c r="G104" s="572"/>
      <c r="H104" s="572"/>
      <c r="I104" s="572"/>
      <c r="J104" s="267"/>
    </row>
    <row r="105" spans="1:35" ht="20.25" x14ac:dyDescent="0.3">
      <c r="B105" s="482"/>
      <c r="C105" s="482"/>
      <c r="D105" s="482"/>
      <c r="E105" s="482"/>
      <c r="F105" s="482"/>
      <c r="G105" s="482"/>
      <c r="H105" s="482"/>
      <c r="I105" s="483"/>
      <c r="J105" s="267"/>
    </row>
    <row r="106" spans="1:35" ht="20.25" x14ac:dyDescent="0.3">
      <c r="B106" s="482"/>
      <c r="C106" s="482"/>
      <c r="D106" s="482"/>
      <c r="E106" s="482"/>
      <c r="F106" s="482"/>
      <c r="G106" s="482"/>
      <c r="H106" s="482"/>
      <c r="I106" s="483"/>
      <c r="J106" s="267"/>
    </row>
    <row r="107" spans="1:35" s="368" customFormat="1" ht="40.5" x14ac:dyDescent="0.3">
      <c r="A107" s="156"/>
      <c r="B107" s="482"/>
      <c r="C107" s="484" t="s">
        <v>111</v>
      </c>
      <c r="D107" s="484"/>
      <c r="E107" s="484"/>
      <c r="F107" s="484"/>
      <c r="G107" s="484"/>
      <c r="H107" s="484"/>
      <c r="I107" s="483"/>
      <c r="J107" s="267"/>
      <c r="K107" s="156"/>
      <c r="L107" s="156"/>
      <c r="M107" s="156"/>
      <c r="N107" s="156"/>
      <c r="O107" s="156"/>
      <c r="P107" s="156"/>
      <c r="R107" s="156"/>
      <c r="S107" s="156"/>
      <c r="T107" s="156"/>
      <c r="U107" s="156"/>
      <c r="V107" s="156"/>
      <c r="W107" s="156"/>
      <c r="X107" s="156"/>
      <c r="Y107" s="156"/>
      <c r="Z107" s="156"/>
      <c r="AA107" s="156"/>
      <c r="AB107" s="156"/>
      <c r="AC107" s="156"/>
      <c r="AD107" s="156"/>
      <c r="AE107" s="156"/>
      <c r="AF107" s="156"/>
      <c r="AG107" s="156"/>
      <c r="AH107" s="156"/>
      <c r="AI107" s="156"/>
    </row>
    <row r="108" spans="1:35" s="368" customFormat="1" x14ac:dyDescent="0.2">
      <c r="A108" s="156"/>
      <c r="B108" s="156"/>
      <c r="C108" s="156"/>
      <c r="D108" s="156"/>
      <c r="E108" s="156"/>
      <c r="F108" s="156"/>
      <c r="G108" s="156"/>
      <c r="H108" s="156"/>
      <c r="J108" s="156"/>
      <c r="K108" s="156"/>
      <c r="L108" s="156"/>
      <c r="M108" s="156"/>
      <c r="N108" s="156"/>
      <c r="O108" s="156"/>
      <c r="P108" s="156"/>
      <c r="R108" s="156"/>
      <c r="S108" s="156"/>
      <c r="T108" s="156"/>
      <c r="U108" s="156"/>
      <c r="V108" s="156"/>
      <c r="W108" s="156"/>
      <c r="X108" s="156"/>
      <c r="Y108" s="156"/>
      <c r="Z108" s="156"/>
      <c r="AA108" s="156"/>
      <c r="AB108" s="156"/>
      <c r="AC108" s="156"/>
      <c r="AD108" s="156"/>
      <c r="AE108" s="156"/>
      <c r="AF108" s="156"/>
      <c r="AG108" s="156"/>
      <c r="AH108" s="156"/>
      <c r="AI108" s="156"/>
    </row>
    <row r="109" spans="1:35" s="368" customFormat="1" x14ac:dyDescent="0.2">
      <c r="A109" s="156"/>
      <c r="B109" s="156"/>
      <c r="C109" s="156"/>
      <c r="D109" s="156"/>
      <c r="E109" s="156"/>
      <c r="F109" s="156"/>
      <c r="G109" s="156"/>
      <c r="H109" s="156"/>
      <c r="J109" s="156"/>
      <c r="K109" s="156"/>
      <c r="L109" s="156"/>
      <c r="M109" s="156"/>
      <c r="N109" s="156"/>
      <c r="O109" s="156"/>
      <c r="P109" s="156"/>
      <c r="R109" s="156"/>
      <c r="S109" s="156"/>
      <c r="T109" s="156"/>
      <c r="U109" s="156"/>
      <c r="V109" s="156"/>
      <c r="W109" s="156"/>
      <c r="X109" s="156"/>
      <c r="Y109" s="156"/>
      <c r="Z109" s="156"/>
      <c r="AA109" s="156"/>
      <c r="AB109" s="156"/>
      <c r="AC109" s="156"/>
      <c r="AD109" s="156"/>
      <c r="AE109" s="156"/>
      <c r="AF109" s="156"/>
      <c r="AG109" s="156"/>
      <c r="AH109" s="156"/>
      <c r="AI109" s="156"/>
    </row>
    <row r="110" spans="1:35" s="368" customFormat="1" x14ac:dyDescent="0.2">
      <c r="A110" s="156"/>
      <c r="B110" s="156"/>
      <c r="C110" s="156"/>
      <c r="D110" s="156"/>
      <c r="E110" s="156"/>
      <c r="F110" s="156"/>
      <c r="G110" s="156"/>
      <c r="H110" s="156"/>
      <c r="J110" s="156"/>
      <c r="K110" s="156"/>
      <c r="L110" s="156"/>
      <c r="M110" s="156"/>
      <c r="N110" s="156"/>
      <c r="O110" s="156"/>
      <c r="P110" s="156"/>
      <c r="R110" s="156"/>
      <c r="S110" s="156"/>
      <c r="T110" s="156"/>
      <c r="U110" s="156"/>
      <c r="V110" s="156"/>
      <c r="W110" s="156"/>
      <c r="X110" s="156"/>
      <c r="Y110" s="156"/>
      <c r="Z110" s="156"/>
      <c r="AA110" s="156"/>
      <c r="AB110" s="156"/>
      <c r="AC110" s="156"/>
      <c r="AD110" s="156"/>
      <c r="AE110" s="156"/>
      <c r="AF110" s="156"/>
      <c r="AG110" s="156"/>
      <c r="AH110" s="156"/>
      <c r="AI110" s="156"/>
    </row>
    <row r="111" spans="1:35" s="368" customFormat="1" x14ac:dyDescent="0.2">
      <c r="A111" s="156"/>
      <c r="B111" s="156"/>
      <c r="C111" s="156"/>
      <c r="D111" s="156"/>
      <c r="E111" s="156"/>
      <c r="F111" s="156"/>
      <c r="G111" s="156"/>
      <c r="H111" s="156"/>
      <c r="J111" s="156"/>
      <c r="K111" s="156"/>
      <c r="L111" s="156"/>
      <c r="M111" s="156"/>
      <c r="N111" s="156"/>
      <c r="O111" s="156"/>
      <c r="P111" s="156"/>
      <c r="R111" s="156"/>
      <c r="S111" s="156"/>
      <c r="T111" s="156"/>
      <c r="U111" s="156"/>
      <c r="V111" s="156"/>
      <c r="W111" s="156"/>
      <c r="X111" s="156"/>
      <c r="Y111" s="156"/>
      <c r="Z111" s="156"/>
      <c r="AA111" s="156"/>
      <c r="AB111" s="156"/>
      <c r="AC111" s="156"/>
      <c r="AD111" s="156"/>
      <c r="AE111" s="156"/>
      <c r="AF111" s="156"/>
      <c r="AG111" s="156"/>
      <c r="AH111" s="156"/>
      <c r="AI111" s="156"/>
    </row>
    <row r="113" spans="3:6" x14ac:dyDescent="0.2">
      <c r="D113" s="156" t="s">
        <v>179</v>
      </c>
      <c r="E113" s="156" t="s">
        <v>180</v>
      </c>
    </row>
    <row r="114" spans="3:6" x14ac:dyDescent="0.2">
      <c r="C114" s="156" t="s">
        <v>181</v>
      </c>
      <c r="D114" s="485">
        <v>10895000</v>
      </c>
      <c r="E114" s="485">
        <v>0</v>
      </c>
      <c r="F114" s="486">
        <f>SUM(D114:E114)</f>
        <v>10895000</v>
      </c>
    </row>
    <row r="115" spans="3:6" x14ac:dyDescent="0.2">
      <c r="C115" s="156" t="s">
        <v>182</v>
      </c>
      <c r="D115" s="485">
        <v>11058546</v>
      </c>
      <c r="E115" s="485">
        <v>0</v>
      </c>
      <c r="F115" s="486">
        <f>SUM($D$114:E115)</f>
        <v>21953546</v>
      </c>
    </row>
    <row r="116" spans="3:6" x14ac:dyDescent="0.2">
      <c r="C116" s="156" t="s">
        <v>183</v>
      </c>
      <c r="D116" s="485">
        <v>11590741</v>
      </c>
      <c r="E116" s="485">
        <v>0</v>
      </c>
      <c r="F116" s="486">
        <f>SUM($D$114:E116)</f>
        <v>33544287</v>
      </c>
    </row>
    <row r="117" spans="3:6" x14ac:dyDescent="0.2">
      <c r="C117" s="156" t="s">
        <v>184</v>
      </c>
      <c r="D117" s="485">
        <v>15640620</v>
      </c>
      <c r="E117" s="485">
        <v>0</v>
      </c>
      <c r="F117" s="486">
        <f>SUM($D$114:E117)</f>
        <v>49184907</v>
      </c>
    </row>
    <row r="118" spans="3:6" x14ac:dyDescent="0.2">
      <c r="C118" s="156" t="s">
        <v>185</v>
      </c>
      <c r="D118" s="485">
        <v>15234145</v>
      </c>
      <c r="E118" s="485">
        <v>0</v>
      </c>
      <c r="F118" s="486">
        <f>SUM($D$114:E118)</f>
        <v>64419052</v>
      </c>
    </row>
    <row r="119" spans="3:6" x14ac:dyDescent="0.2">
      <c r="C119" s="156" t="s">
        <v>186</v>
      </c>
      <c r="D119" s="485">
        <v>23209717</v>
      </c>
      <c r="E119" s="485">
        <v>0</v>
      </c>
      <c r="F119" s="486">
        <f>SUM($D$114:E119)</f>
        <v>87628769</v>
      </c>
    </row>
    <row r="120" spans="3:6" x14ac:dyDescent="0.2">
      <c r="C120" s="487" t="s">
        <v>187</v>
      </c>
      <c r="D120" s="485">
        <v>12997900</v>
      </c>
      <c r="E120" s="485">
        <v>0</v>
      </c>
      <c r="F120" s="486">
        <f>SUM($D$114:E120)</f>
        <v>100626669</v>
      </c>
    </row>
    <row r="121" spans="3:6" x14ac:dyDescent="0.2">
      <c r="C121" s="156" t="s">
        <v>188</v>
      </c>
      <c r="D121" s="485">
        <v>4579490</v>
      </c>
      <c r="E121" s="485">
        <v>5400000</v>
      </c>
      <c r="F121" s="486">
        <f>SUM($D$114:E121)</f>
        <v>110606159</v>
      </c>
    </row>
    <row r="122" spans="3:6" x14ac:dyDescent="0.2">
      <c r="C122" s="156" t="s">
        <v>189</v>
      </c>
      <c r="D122" s="485">
        <v>4138588</v>
      </c>
      <c r="E122" s="485">
        <v>11000000</v>
      </c>
      <c r="F122" s="488">
        <f>SUM($D$114:E122)</f>
        <v>125744747</v>
      </c>
    </row>
    <row r="123" spans="3:6" x14ac:dyDescent="0.2">
      <c r="C123" s="156" t="s">
        <v>190</v>
      </c>
      <c r="D123" s="485">
        <v>4062150</v>
      </c>
      <c r="E123" s="485">
        <v>2100000</v>
      </c>
      <c r="F123" s="488">
        <f>SUM($D$114:E123)</f>
        <v>131906897</v>
      </c>
    </row>
    <row r="124" spans="3:6" x14ac:dyDescent="0.2">
      <c r="D124" s="485">
        <f>SUM(D114:D123)</f>
        <v>113406897</v>
      </c>
      <c r="E124" s="485">
        <f>SUM(E114:E123)</f>
        <v>18500000</v>
      </c>
      <c r="F124" s="486"/>
    </row>
  </sheetData>
  <mergeCells count="22">
    <mergeCell ref="C87:I87"/>
    <mergeCell ref="C88:I88"/>
    <mergeCell ref="C89:I89"/>
    <mergeCell ref="B104:I104"/>
    <mergeCell ref="O9:O10"/>
    <mergeCell ref="G9:G10"/>
    <mergeCell ref="P9:P10"/>
    <mergeCell ref="K56:Q56"/>
    <mergeCell ref="B82:I82"/>
    <mergeCell ref="C85:I85"/>
    <mergeCell ref="C86:I86"/>
    <mergeCell ref="H9:H10"/>
    <mergeCell ref="J9:J10"/>
    <mergeCell ref="K9:K10"/>
    <mergeCell ref="L9:L10"/>
    <mergeCell ref="M9:M10"/>
    <mergeCell ref="N9:N10"/>
    <mergeCell ref="B9:B10"/>
    <mergeCell ref="C9:C10"/>
    <mergeCell ref="D9:D10"/>
    <mergeCell ref="E9:E10"/>
    <mergeCell ref="F9:F10"/>
  </mergeCells>
  <pageMargins left="0.43307086614173229" right="0.23622047244094491" top="0.74803149606299213" bottom="0.74803149606299213"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M52"/>
  <sheetViews>
    <sheetView zoomScaleNormal="100" workbookViewId="0">
      <selection activeCell="H11" sqref="H11"/>
    </sheetView>
  </sheetViews>
  <sheetFormatPr defaultColWidth="9" defaultRowHeight="15" x14ac:dyDescent="0.3"/>
  <cols>
    <col min="1" max="1" width="6.5703125" style="524" customWidth="1"/>
    <col min="2" max="2" width="39.85546875" style="490" customWidth="1"/>
    <col min="3" max="3" width="2.85546875" style="490" customWidth="1"/>
    <col min="4" max="4" width="18.7109375" style="496" customWidth="1"/>
    <col min="5" max="5" width="1.7109375" style="496" customWidth="1"/>
    <col min="6" max="6" width="16.5703125" style="490" customWidth="1"/>
    <col min="7" max="7" width="4" style="493" customWidth="1"/>
    <col min="8" max="8" width="17.42578125" style="490" customWidth="1"/>
    <col min="9" max="245" width="9.140625" style="490" customWidth="1"/>
    <col min="246" max="246" width="6.5703125" style="490" customWidth="1"/>
    <col min="247" max="247" width="42.5703125" style="490" customWidth="1"/>
    <col min="248" max="256" width="42" style="370" customWidth="1"/>
    <col min="257" max="16384" width="9" style="370"/>
  </cols>
  <sheetData>
    <row r="1" spans="1:9" ht="18.75" x14ac:dyDescent="0.3">
      <c r="A1" s="573" t="s">
        <v>0</v>
      </c>
      <c r="B1" s="574"/>
      <c r="C1" s="574"/>
      <c r="D1" s="574"/>
      <c r="E1" s="574"/>
      <c r="F1" s="575"/>
      <c r="G1" s="489"/>
    </row>
    <row r="2" spans="1:9" x14ac:dyDescent="0.3">
      <c r="A2" s="576" t="s">
        <v>112</v>
      </c>
      <c r="B2" s="577"/>
      <c r="C2" s="577"/>
      <c r="D2" s="577"/>
      <c r="E2" s="577"/>
      <c r="F2" s="578"/>
      <c r="G2" s="491"/>
    </row>
    <row r="3" spans="1:9" ht="13.5" x14ac:dyDescent="0.25">
      <c r="A3" s="579" t="s">
        <v>6</v>
      </c>
      <c r="B3" s="580"/>
      <c r="C3" s="580"/>
      <c r="D3" s="580"/>
      <c r="E3" s="580"/>
      <c r="F3" s="581"/>
      <c r="G3" s="490"/>
    </row>
    <row r="4" spans="1:9" x14ac:dyDescent="0.3">
      <c r="A4" s="582" t="s">
        <v>113</v>
      </c>
      <c r="B4" s="585" t="s">
        <v>8</v>
      </c>
      <c r="C4" s="492"/>
      <c r="D4" s="588" t="s">
        <v>114</v>
      </c>
      <c r="E4" s="589"/>
      <c r="F4" s="590"/>
    </row>
    <row r="5" spans="1:9" x14ac:dyDescent="0.3">
      <c r="A5" s="583"/>
      <c r="B5" s="586"/>
      <c r="C5" s="494"/>
      <c r="D5" s="495" t="s">
        <v>115</v>
      </c>
      <c r="F5" s="497" t="s">
        <v>115</v>
      </c>
    </row>
    <row r="6" spans="1:9" x14ac:dyDescent="0.3">
      <c r="A6" s="583"/>
      <c r="B6" s="586"/>
      <c r="C6" s="494"/>
      <c r="D6" s="498" t="s">
        <v>116</v>
      </c>
      <c r="F6" s="499" t="s">
        <v>117</v>
      </c>
    </row>
    <row r="7" spans="1:9" x14ac:dyDescent="0.3">
      <c r="A7" s="584"/>
      <c r="B7" s="587"/>
      <c r="C7" s="500"/>
      <c r="D7" s="501" t="s">
        <v>118</v>
      </c>
      <c r="E7" s="502"/>
      <c r="F7" s="503" t="s">
        <v>119</v>
      </c>
    </row>
    <row r="8" spans="1:9" ht="15.75" x14ac:dyDescent="0.3">
      <c r="A8" s="504" t="s">
        <v>74</v>
      </c>
      <c r="B8" s="505" t="s">
        <v>120</v>
      </c>
      <c r="F8" s="506"/>
    </row>
    <row r="9" spans="1:9" ht="15.75" x14ac:dyDescent="0.3">
      <c r="A9" s="504">
        <v>1</v>
      </c>
      <c r="B9" s="505" t="s">
        <v>121</v>
      </c>
      <c r="F9" s="506"/>
    </row>
    <row r="10" spans="1:9" ht="15.75" x14ac:dyDescent="0.3">
      <c r="A10" s="504" t="s">
        <v>122</v>
      </c>
      <c r="B10" s="507" t="s">
        <v>123</v>
      </c>
      <c r="D10" s="508">
        <f>ROUND(SUM('[12]BS Chart'!Q7:Q8)/100000,2)</f>
        <v>1129.18</v>
      </c>
      <c r="E10" s="508"/>
      <c r="F10" s="509">
        <v>1129.18</v>
      </c>
    </row>
    <row r="11" spans="1:9" ht="15.75" x14ac:dyDescent="0.3">
      <c r="A11" s="504" t="s">
        <v>124</v>
      </c>
      <c r="B11" s="507" t="s">
        <v>125</v>
      </c>
      <c r="D11" s="508">
        <f>ROUND(SUM('[12]BS Chart'!Q11:Q14)/100000,2)</f>
        <v>9950.15</v>
      </c>
      <c r="E11" s="508"/>
      <c r="F11" s="509">
        <v>10039.07</v>
      </c>
    </row>
    <row r="12" spans="1:9" ht="15.75" x14ac:dyDescent="0.3">
      <c r="A12" s="504" t="s">
        <v>126</v>
      </c>
      <c r="B12" s="507" t="s">
        <v>127</v>
      </c>
      <c r="D12" s="508">
        <v>0</v>
      </c>
      <c r="E12" s="508"/>
      <c r="F12" s="509">
        <v>0</v>
      </c>
      <c r="H12" s="510"/>
    </row>
    <row r="13" spans="1:9" ht="15.75" x14ac:dyDescent="0.3">
      <c r="A13" s="504" t="s">
        <v>128</v>
      </c>
      <c r="B13" s="507" t="s">
        <v>129</v>
      </c>
      <c r="D13" s="508">
        <v>0</v>
      </c>
      <c r="E13" s="508"/>
      <c r="F13" s="509">
        <v>0</v>
      </c>
      <c r="H13" s="510"/>
    </row>
    <row r="14" spans="1:9" ht="15.75" x14ac:dyDescent="0.3">
      <c r="A14" s="504"/>
      <c r="B14" s="505" t="s">
        <v>130</v>
      </c>
      <c r="D14" s="508">
        <f>SUM(D10:D13)</f>
        <v>11079.33</v>
      </c>
      <c r="E14" s="508"/>
      <c r="F14" s="509">
        <f>SUM(F10:F13)</f>
        <v>11168.25</v>
      </c>
      <c r="G14" s="496"/>
      <c r="H14" s="510"/>
      <c r="I14" s="511"/>
    </row>
    <row r="15" spans="1:9" ht="15.75" x14ac:dyDescent="0.3">
      <c r="A15" s="512">
        <v>2</v>
      </c>
      <c r="B15" s="505" t="s">
        <v>131</v>
      </c>
      <c r="D15" s="508"/>
      <c r="E15" s="508"/>
      <c r="F15" s="509"/>
      <c r="H15" s="510"/>
    </row>
    <row r="16" spans="1:9" ht="15.75" x14ac:dyDescent="0.3">
      <c r="A16" s="504" t="s">
        <v>122</v>
      </c>
      <c r="B16" s="507" t="s">
        <v>132</v>
      </c>
      <c r="D16" s="508">
        <f>ROUND('[12]Working '!F11/100000,2)</f>
        <v>4138.38</v>
      </c>
      <c r="E16" s="508"/>
      <c r="F16" s="509">
        <v>887.29</v>
      </c>
      <c r="H16" s="510"/>
    </row>
    <row r="17" spans="1:9" ht="15.75" x14ac:dyDescent="0.3">
      <c r="A17" s="504" t="s">
        <v>124</v>
      </c>
      <c r="B17" s="507" t="s">
        <v>133</v>
      </c>
      <c r="D17" s="508">
        <v>0</v>
      </c>
      <c r="E17" s="508"/>
      <c r="F17" s="509">
        <v>0</v>
      </c>
      <c r="H17" s="510"/>
    </row>
    <row r="18" spans="1:9" ht="15.75" x14ac:dyDescent="0.3">
      <c r="A18" s="504" t="s">
        <v>126</v>
      </c>
      <c r="B18" s="513" t="s">
        <v>134</v>
      </c>
      <c r="D18" s="508">
        <f>ROUND('[12]Working '!F21/100000,2)</f>
        <v>617.22</v>
      </c>
      <c r="E18" s="508"/>
      <c r="F18" s="509">
        <v>884.9</v>
      </c>
      <c r="H18" s="510"/>
    </row>
    <row r="19" spans="1:9" ht="15.75" x14ac:dyDescent="0.3">
      <c r="A19" s="504" t="s">
        <v>128</v>
      </c>
      <c r="B19" s="513" t="s">
        <v>135</v>
      </c>
      <c r="D19" s="508">
        <f>ROUND(('[12]BS Chart'!Q25-'[12]BS Chart'!Q46)/100000-D25+1200,2)</f>
        <v>119.34</v>
      </c>
      <c r="E19" s="508"/>
      <c r="F19" s="509">
        <v>76.510000000000005</v>
      </c>
      <c r="H19" s="510"/>
    </row>
    <row r="20" spans="1:9" ht="15.75" x14ac:dyDescent="0.3">
      <c r="A20" s="504"/>
      <c r="B20" s="505" t="s">
        <v>136</v>
      </c>
      <c r="D20" s="508">
        <f>SUM(D16:D19)</f>
        <v>4874.9400000000005</v>
      </c>
      <c r="E20" s="508"/>
      <c r="F20" s="509">
        <f>SUM(F16:F19)</f>
        <v>1848.7</v>
      </c>
      <c r="H20" s="510"/>
      <c r="I20" s="510"/>
    </row>
    <row r="21" spans="1:9" ht="15.75" x14ac:dyDescent="0.3">
      <c r="A21" s="512">
        <v>3</v>
      </c>
      <c r="B21" s="505" t="s">
        <v>137</v>
      </c>
      <c r="D21" s="508"/>
      <c r="E21" s="508"/>
      <c r="F21" s="509"/>
      <c r="H21" s="510"/>
      <c r="I21" s="510"/>
    </row>
    <row r="22" spans="1:9" ht="15.75" x14ac:dyDescent="0.3">
      <c r="A22" s="504" t="s">
        <v>122</v>
      </c>
      <c r="B22" s="513" t="s">
        <v>138</v>
      </c>
      <c r="D22" s="508">
        <f>ROUND('[12]Working '!E11/100000,2)</f>
        <v>355.66</v>
      </c>
      <c r="E22" s="508"/>
      <c r="F22" s="509">
        <v>2588.08</v>
      </c>
      <c r="H22" s="510"/>
    </row>
    <row r="23" spans="1:9" ht="15.75" x14ac:dyDescent="0.3">
      <c r="A23" s="504" t="s">
        <v>124</v>
      </c>
      <c r="B23" s="513" t="s">
        <v>139</v>
      </c>
      <c r="D23" s="508">
        <f>ROUND('[12]BS Chart'!Q26/100000,2)</f>
        <v>1501.49</v>
      </c>
      <c r="E23" s="508"/>
      <c r="F23" s="509">
        <v>1699.92</v>
      </c>
      <c r="H23" s="510"/>
    </row>
    <row r="24" spans="1:9" ht="15.75" x14ac:dyDescent="0.3">
      <c r="A24" s="504" t="s">
        <v>126</v>
      </c>
      <c r="B24" s="513" t="s">
        <v>140</v>
      </c>
      <c r="D24" s="508">
        <f>ROUND('[12]Working '!E21/100000,2)</f>
        <v>1088.0899999999999</v>
      </c>
      <c r="E24" s="508"/>
      <c r="F24" s="509">
        <v>2292.35</v>
      </c>
      <c r="H24" s="510"/>
    </row>
    <row r="25" spans="1:9" ht="15.75" x14ac:dyDescent="0.3">
      <c r="A25" s="504" t="s">
        <v>128</v>
      </c>
      <c r="B25" s="513" t="s">
        <v>141</v>
      </c>
      <c r="D25" s="508">
        <f>ROUND(51.92893,2)</f>
        <v>51.93</v>
      </c>
      <c r="E25" s="508"/>
      <c r="F25" s="509">
        <v>49.1</v>
      </c>
      <c r="H25" s="510"/>
    </row>
    <row r="26" spans="1:9" ht="15.75" x14ac:dyDescent="0.3">
      <c r="A26" s="504"/>
      <c r="B26" s="505" t="s">
        <v>142</v>
      </c>
      <c r="D26" s="508">
        <f>SUM(D22:D25)</f>
        <v>2997.1699999999996</v>
      </c>
      <c r="E26" s="508"/>
      <c r="F26" s="509">
        <f>SUM(F22:F25)</f>
        <v>6629.4500000000007</v>
      </c>
      <c r="H26" s="510"/>
      <c r="I26" s="510"/>
    </row>
    <row r="27" spans="1:9" ht="15.75" x14ac:dyDescent="0.3">
      <c r="A27" s="504"/>
      <c r="B27" s="514" t="s">
        <v>143</v>
      </c>
      <c r="D27" s="515">
        <f>D14+D20+D26</f>
        <v>18951.439999999999</v>
      </c>
      <c r="E27" s="515"/>
      <c r="F27" s="516">
        <f>F14+F20+F26</f>
        <v>19646.400000000001</v>
      </c>
      <c r="H27" s="510"/>
      <c r="I27" s="510"/>
    </row>
    <row r="28" spans="1:9" ht="15.75" x14ac:dyDescent="0.3">
      <c r="A28" s="504"/>
      <c r="B28" s="517"/>
      <c r="D28" s="508"/>
      <c r="E28" s="508"/>
      <c r="F28" s="509"/>
      <c r="H28" s="510"/>
    </row>
    <row r="29" spans="1:9" ht="15.75" x14ac:dyDescent="0.3">
      <c r="A29" s="504" t="s">
        <v>88</v>
      </c>
      <c r="B29" s="505" t="s">
        <v>144</v>
      </c>
      <c r="D29" s="508"/>
      <c r="E29" s="508"/>
      <c r="F29" s="509"/>
      <c r="H29" s="510"/>
    </row>
    <row r="30" spans="1:9" ht="15.75" x14ac:dyDescent="0.3">
      <c r="A30" s="504">
        <v>1</v>
      </c>
      <c r="B30" s="518" t="s">
        <v>145</v>
      </c>
      <c r="D30" s="508"/>
      <c r="E30" s="508"/>
      <c r="F30" s="509"/>
      <c r="H30" s="510"/>
    </row>
    <row r="31" spans="1:9" ht="15.75" x14ac:dyDescent="0.3">
      <c r="A31" s="504" t="s">
        <v>122</v>
      </c>
      <c r="B31" s="507" t="s">
        <v>146</v>
      </c>
      <c r="D31" s="508">
        <f>ROUND(SUM('[12]BS Chart'!Q37:Q40)/100000,2)</f>
        <v>6052.38</v>
      </c>
      <c r="E31" s="508"/>
      <c r="F31" s="509">
        <v>6164.08</v>
      </c>
      <c r="H31" s="510"/>
    </row>
    <row r="32" spans="1:9" ht="15.75" x14ac:dyDescent="0.3">
      <c r="A32" s="504" t="s">
        <v>124</v>
      </c>
      <c r="B32" s="513" t="s">
        <v>147</v>
      </c>
      <c r="D32" s="508">
        <f>ROUND('[12]BS Chart'!Q42/100000,2)</f>
        <v>4323.84</v>
      </c>
      <c r="E32" s="508"/>
      <c r="F32" s="509">
        <v>4323.84</v>
      </c>
      <c r="H32" s="510"/>
    </row>
    <row r="33" spans="1:9" ht="15.75" x14ac:dyDescent="0.3">
      <c r="A33" s="504" t="s">
        <v>126</v>
      </c>
      <c r="B33" s="513" t="s">
        <v>148</v>
      </c>
      <c r="D33" s="508">
        <f>ROUND(('[12]BS Chart'!Q45+'[12]BS Chart'!Q47+'[12]BS Chart'!Q49+'[12]BS Chart'!Q55)/100000-D34-D41-D42+1200,2)+0.02</f>
        <v>5492.81</v>
      </c>
      <c r="E33" s="508"/>
      <c r="F33" s="509">
        <v>6153.9</v>
      </c>
      <c r="H33" s="510"/>
    </row>
    <row r="34" spans="1:9" ht="15.75" x14ac:dyDescent="0.3">
      <c r="A34" s="504" t="s">
        <v>128</v>
      </c>
      <c r="B34" s="513" t="s">
        <v>149</v>
      </c>
      <c r="D34" s="508">
        <v>26.06</v>
      </c>
      <c r="E34" s="508"/>
      <c r="F34" s="509">
        <v>17.059999999999999</v>
      </c>
      <c r="H34" s="510"/>
    </row>
    <row r="35" spans="1:9" ht="15.75" x14ac:dyDescent="0.3">
      <c r="A35" s="504"/>
      <c r="B35" s="505" t="s">
        <v>150</v>
      </c>
      <c r="D35" s="508">
        <f>SUM(D31:D34)</f>
        <v>15895.090000000002</v>
      </c>
      <c r="E35" s="508"/>
      <c r="F35" s="509">
        <f>SUM(F31:F34)</f>
        <v>16658.88</v>
      </c>
      <c r="H35" s="510"/>
      <c r="I35" s="511"/>
    </row>
    <row r="36" spans="1:9" ht="15.75" x14ac:dyDescent="0.3">
      <c r="A36" s="504">
        <v>2</v>
      </c>
      <c r="B36" s="518" t="s">
        <v>151</v>
      </c>
      <c r="D36" s="508"/>
      <c r="E36" s="508"/>
      <c r="F36" s="509"/>
      <c r="H36" s="510"/>
    </row>
    <row r="37" spans="1:9" ht="15.75" x14ac:dyDescent="0.3">
      <c r="A37" s="504" t="s">
        <v>122</v>
      </c>
      <c r="B37" s="513" t="s">
        <v>152</v>
      </c>
      <c r="D37" s="508">
        <v>0</v>
      </c>
      <c r="E37" s="508"/>
      <c r="F37" s="509">
        <v>0</v>
      </c>
      <c r="H37" s="510"/>
    </row>
    <row r="38" spans="1:9" ht="15.75" x14ac:dyDescent="0.3">
      <c r="A38" s="504" t="s">
        <v>124</v>
      </c>
      <c r="B38" s="513" t="s">
        <v>153</v>
      </c>
      <c r="D38" s="508">
        <f>ROUND('[12]BS Chart'!Q48/100000,2)</f>
        <v>30.07</v>
      </c>
      <c r="E38" s="508"/>
      <c r="F38" s="509">
        <v>23.61</v>
      </c>
      <c r="H38" s="510"/>
    </row>
    <row r="39" spans="1:9" ht="15.75" x14ac:dyDescent="0.3">
      <c r="A39" s="504" t="s">
        <v>126</v>
      </c>
      <c r="B39" s="513" t="s">
        <v>154</v>
      </c>
      <c r="D39" s="508">
        <f>ROUND('[12]BS Chart'!Q50/100000,2)</f>
        <v>931.9</v>
      </c>
      <c r="E39" s="508"/>
      <c r="F39" s="509">
        <v>847.1</v>
      </c>
      <c r="H39" s="510"/>
    </row>
    <row r="40" spans="1:9" ht="15.75" x14ac:dyDescent="0.3">
      <c r="A40" s="504" t="s">
        <v>128</v>
      </c>
      <c r="B40" s="513" t="s">
        <v>155</v>
      </c>
      <c r="D40" s="508">
        <f>ROUND(SUM('[12]BS Chart'!Q51:Q53)/100000,2)</f>
        <v>433.43</v>
      </c>
      <c r="E40" s="508"/>
      <c r="F40" s="509">
        <v>333.32</v>
      </c>
      <c r="H40" s="510"/>
    </row>
    <row r="41" spans="1:9" ht="15.75" x14ac:dyDescent="0.3">
      <c r="A41" s="504" t="s">
        <v>156</v>
      </c>
      <c r="B41" s="513" t="s">
        <v>157</v>
      </c>
      <c r="D41" s="508">
        <v>1084.6099999999999</v>
      </c>
      <c r="E41" s="508"/>
      <c r="F41" s="509">
        <v>1163.97</v>
      </c>
      <c r="H41" s="510"/>
    </row>
    <row r="42" spans="1:9" ht="15.75" x14ac:dyDescent="0.3">
      <c r="A42" s="504" t="s">
        <v>158</v>
      </c>
      <c r="B42" s="513" t="s">
        <v>159</v>
      </c>
      <c r="D42" s="508">
        <v>576.34</v>
      </c>
      <c r="E42" s="508"/>
      <c r="F42" s="509">
        <v>619.52</v>
      </c>
      <c r="H42" s="510"/>
    </row>
    <row r="43" spans="1:9" ht="15.75" x14ac:dyDescent="0.3">
      <c r="A43" s="504"/>
      <c r="B43" s="505" t="s">
        <v>160</v>
      </c>
      <c r="D43" s="508">
        <f>SUM(D37:D42)</f>
        <v>3056.3500000000004</v>
      </c>
      <c r="E43" s="508"/>
      <c r="F43" s="509">
        <f>SUM(F37:F42)</f>
        <v>2987.52</v>
      </c>
      <c r="H43" s="510"/>
      <c r="I43" s="511"/>
    </row>
    <row r="44" spans="1:9" ht="16.5" thickBot="1" x14ac:dyDescent="0.35">
      <c r="A44" s="519"/>
      <c r="B44" s="520" t="s">
        <v>161</v>
      </c>
      <c r="C44" s="521"/>
      <c r="D44" s="522">
        <f>D35+D43</f>
        <v>18951.440000000002</v>
      </c>
      <c r="E44" s="522"/>
      <c r="F44" s="523">
        <f>F35+F43</f>
        <v>19646.400000000001</v>
      </c>
      <c r="H44" s="510"/>
      <c r="I44" s="511"/>
    </row>
    <row r="45" spans="1:9" x14ac:dyDescent="0.3">
      <c r="F45" s="525"/>
      <c r="H45" s="510"/>
    </row>
    <row r="46" spans="1:9" x14ac:dyDescent="0.3">
      <c r="F46" s="511"/>
      <c r="H46" s="510"/>
    </row>
    <row r="47" spans="1:9" x14ac:dyDescent="0.3">
      <c r="H47" s="510"/>
    </row>
    <row r="48" spans="1:9" x14ac:dyDescent="0.3">
      <c r="H48" s="510"/>
    </row>
    <row r="49" spans="8:8" x14ac:dyDescent="0.3">
      <c r="H49" s="510"/>
    </row>
    <row r="50" spans="8:8" x14ac:dyDescent="0.3">
      <c r="H50" s="510"/>
    </row>
    <row r="51" spans="8:8" x14ac:dyDescent="0.3">
      <c r="H51" s="510"/>
    </row>
    <row r="52" spans="8:8" x14ac:dyDescent="0.3">
      <c r="H52" s="510"/>
    </row>
  </sheetData>
  <mergeCells count="6">
    <mergeCell ref="A1:F1"/>
    <mergeCell ref="A2:F2"/>
    <mergeCell ref="A3:F3"/>
    <mergeCell ref="A4:A7"/>
    <mergeCell ref="B4:B7"/>
    <mergeCell ref="D4:F4"/>
  </mergeCells>
  <pageMargins left="0.70866141732283472" right="0.22" top="0.51181102362204722"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IV129"/>
  <sheetViews>
    <sheetView topLeftCell="A49" zoomScale="70" workbookViewId="0">
      <selection activeCell="H19" sqref="H19"/>
    </sheetView>
  </sheetViews>
  <sheetFormatPr defaultColWidth="0" defaultRowHeight="20.25" zeroHeight="1" x14ac:dyDescent="0.3"/>
  <cols>
    <col min="1" max="1" width="3.7109375" style="1" customWidth="1"/>
    <col min="2" max="2" width="6.5703125" style="1" customWidth="1"/>
    <col min="3" max="3" width="79.5703125" style="1" customWidth="1"/>
    <col min="4" max="8" width="23.42578125" style="1" customWidth="1"/>
    <col min="9" max="9" width="23.42578125" style="143" customWidth="1"/>
    <col min="10" max="10" width="8.7109375" style="1" hidden="1" customWidth="1"/>
    <col min="11" max="11" width="67.42578125" style="1" hidden="1" customWidth="1"/>
    <col min="12" max="12" width="16" style="1" hidden="1" customWidth="1"/>
    <col min="13" max="13" width="18.85546875" style="1" hidden="1" customWidth="1"/>
    <col min="14" max="14" width="17.85546875" style="1" hidden="1" customWidth="1"/>
    <col min="15" max="16" width="15.7109375" style="1" hidden="1" customWidth="1"/>
    <col min="17" max="17" width="15.7109375" style="143" hidden="1" customWidth="1"/>
    <col min="18" max="19" width="9.140625" style="1" hidden="1" customWidth="1"/>
    <col min="20" max="20" width="15.28515625" style="1" hidden="1" customWidth="1"/>
    <col min="21" max="21" width="14.42578125" style="1" hidden="1" customWidth="1"/>
    <col min="22" max="22" width="12.85546875" style="1" hidden="1" customWidth="1"/>
    <col min="23" max="23" width="19.140625" style="1" hidden="1" customWidth="1"/>
    <col min="24" max="25" width="13.28515625" style="1" hidden="1" customWidth="1"/>
    <col min="26" max="26" width="10.5703125" style="1" hidden="1" customWidth="1"/>
    <col min="27" max="27" width="9.140625" style="1" hidden="1" customWidth="1"/>
    <col min="28" max="28" width="12" style="1" hidden="1" customWidth="1"/>
    <col min="29" max="30" width="11.5703125" style="1" hidden="1" customWidth="1"/>
    <col min="31" max="31" width="12" style="1" hidden="1" customWidth="1"/>
    <col min="32" max="33" width="9.140625" style="1" hidden="1" customWidth="1"/>
    <col min="34" max="36" width="13.140625" style="1" hidden="1" customWidth="1"/>
    <col min="37" max="39" width="14.85546875" style="1" hidden="1" customWidth="1"/>
    <col min="40" max="40" width="14.42578125" style="1" hidden="1" customWidth="1"/>
    <col min="41" max="256" width="9.140625" style="1" hidden="1" customWidth="1"/>
    <col min="257" max="16384" width="9" style="145" hidden="1"/>
  </cols>
  <sheetData>
    <row r="1" spans="2:47" s="1" customFormat="1" x14ac:dyDescent="0.3">
      <c r="B1" s="2"/>
      <c r="C1" s="2"/>
      <c r="D1" s="2"/>
      <c r="E1" s="2"/>
      <c r="F1" s="2"/>
      <c r="G1" s="2"/>
      <c r="H1" s="2"/>
      <c r="I1" s="3"/>
      <c r="J1" s="4"/>
      <c r="K1" s="4"/>
      <c r="L1" s="4"/>
      <c r="M1" s="4"/>
      <c r="N1" s="4"/>
      <c r="O1" s="4"/>
      <c r="P1" s="4"/>
      <c r="Q1" s="5"/>
    </row>
    <row r="2" spans="2:47" s="1" customFormat="1" ht="21" x14ac:dyDescent="0.35">
      <c r="B2" s="6" t="s">
        <v>0</v>
      </c>
      <c r="C2" s="7"/>
      <c r="D2" s="7"/>
      <c r="E2" s="7"/>
      <c r="F2" s="7"/>
      <c r="G2" s="7"/>
      <c r="H2" s="7"/>
      <c r="I2" s="8"/>
      <c r="J2" s="9"/>
      <c r="K2" s="10"/>
      <c r="L2" s="11"/>
      <c r="M2" s="11"/>
      <c r="N2" s="11"/>
      <c r="O2" s="11"/>
      <c r="P2" s="11"/>
      <c r="Q2" s="12"/>
    </row>
    <row r="3" spans="2:47" s="1" customFormat="1" ht="18" customHeight="1" x14ac:dyDescent="0.35">
      <c r="B3" s="13" t="s">
        <v>1</v>
      </c>
      <c r="C3" s="14"/>
      <c r="D3" s="14"/>
      <c r="E3" s="14"/>
      <c r="F3" s="14"/>
      <c r="G3" s="14"/>
      <c r="H3" s="14"/>
      <c r="I3" s="15"/>
      <c r="J3" s="16"/>
      <c r="K3" s="17"/>
      <c r="L3" s="18"/>
      <c r="M3" s="18"/>
      <c r="N3" s="18"/>
      <c r="O3" s="18"/>
      <c r="P3" s="18"/>
      <c r="Q3" s="19"/>
    </row>
    <row r="4" spans="2:47" s="1" customFormat="1" ht="15.75" customHeight="1" x14ac:dyDescent="0.35">
      <c r="B4" s="13" t="s">
        <v>2</v>
      </c>
      <c r="C4" s="14"/>
      <c r="D4" s="14"/>
      <c r="E4" s="14"/>
      <c r="F4" s="14"/>
      <c r="G4" s="14"/>
      <c r="H4" s="14"/>
      <c r="I4" s="15"/>
      <c r="J4" s="16"/>
      <c r="K4" s="17"/>
      <c r="L4" s="18"/>
      <c r="M4" s="18"/>
      <c r="N4" s="18"/>
      <c r="O4" s="18"/>
      <c r="P4" s="18"/>
      <c r="Q4" s="19"/>
    </row>
    <row r="5" spans="2:47" s="1" customFormat="1" ht="12.75" customHeight="1" x14ac:dyDescent="0.35">
      <c r="B5" s="20"/>
      <c r="C5" s="16"/>
      <c r="D5" s="16"/>
      <c r="E5" s="16"/>
      <c r="F5" s="16"/>
      <c r="G5" s="16"/>
      <c r="H5" s="16"/>
      <c r="I5" s="15"/>
      <c r="J5" s="16"/>
      <c r="K5" s="20"/>
      <c r="L5" s="16"/>
      <c r="M5" s="16"/>
      <c r="N5" s="16"/>
      <c r="O5" s="16"/>
      <c r="P5" s="16"/>
      <c r="Q5" s="15"/>
    </row>
    <row r="6" spans="2:47" s="1" customFormat="1" ht="15.75" customHeight="1" x14ac:dyDescent="0.35">
      <c r="B6" s="13" t="s">
        <v>3</v>
      </c>
      <c r="C6" s="14"/>
      <c r="D6" s="14"/>
      <c r="E6" s="14"/>
      <c r="F6" s="14"/>
      <c r="G6" s="14"/>
      <c r="H6" s="14"/>
      <c r="I6" s="15"/>
      <c r="J6" s="16"/>
      <c r="K6" s="13" t="s">
        <v>4</v>
      </c>
      <c r="L6" s="14"/>
      <c r="M6" s="14"/>
      <c r="N6" s="14"/>
      <c r="O6" s="14"/>
      <c r="P6" s="14"/>
      <c r="Q6" s="15"/>
    </row>
    <row r="7" spans="2:47" s="1" customFormat="1" ht="12.75" customHeight="1" x14ac:dyDescent="0.35">
      <c r="B7" s="20"/>
      <c r="C7" s="16"/>
      <c r="D7" s="16"/>
      <c r="E7" s="16"/>
      <c r="F7" s="16"/>
      <c r="G7" s="16"/>
      <c r="H7" s="16"/>
      <c r="I7" s="15"/>
      <c r="J7" s="16"/>
      <c r="K7" s="20"/>
      <c r="L7" s="16"/>
      <c r="M7" s="16"/>
      <c r="N7" s="16"/>
      <c r="O7" s="16"/>
      <c r="P7" s="16"/>
      <c r="Q7" s="15"/>
    </row>
    <row r="8" spans="2:47" s="1" customFormat="1" ht="19.5" customHeight="1" x14ac:dyDescent="0.35">
      <c r="B8" s="21"/>
      <c r="C8" s="22"/>
      <c r="D8" s="22"/>
      <c r="E8" s="22"/>
      <c r="F8" s="22"/>
      <c r="G8" s="22"/>
      <c r="H8" s="22"/>
      <c r="I8" s="23" t="s">
        <v>5</v>
      </c>
      <c r="J8" s="16"/>
      <c r="K8" s="20"/>
      <c r="L8" s="16"/>
      <c r="M8" s="16"/>
      <c r="N8" s="16"/>
      <c r="O8" s="16"/>
      <c r="P8" s="16"/>
      <c r="Q8" s="15" t="s">
        <v>6</v>
      </c>
    </row>
    <row r="9" spans="2:47" s="1" customFormat="1" ht="33" customHeight="1" x14ac:dyDescent="0.3">
      <c r="B9" s="611" t="s">
        <v>7</v>
      </c>
      <c r="C9" s="603" t="s">
        <v>8</v>
      </c>
      <c r="D9" s="613" t="s">
        <v>9</v>
      </c>
      <c r="E9" s="615" t="s">
        <v>10</v>
      </c>
      <c r="F9" s="615" t="s">
        <v>11</v>
      </c>
      <c r="G9" s="595" t="s">
        <v>12</v>
      </c>
      <c r="H9" s="601" t="s">
        <v>13</v>
      </c>
      <c r="I9" s="24" t="s">
        <v>14</v>
      </c>
      <c r="J9" s="603" t="s">
        <v>7</v>
      </c>
      <c r="K9" s="605" t="s">
        <v>8</v>
      </c>
      <c r="L9" s="607" t="s">
        <v>9</v>
      </c>
      <c r="M9" s="609" t="s">
        <v>10</v>
      </c>
      <c r="N9" s="609" t="s">
        <v>15</v>
      </c>
      <c r="O9" s="594" t="s">
        <v>12</v>
      </c>
      <c r="P9" s="596" t="s">
        <v>13</v>
      </c>
      <c r="Q9" s="24" t="s">
        <v>14</v>
      </c>
    </row>
    <row r="10" spans="2:47" s="25" customFormat="1" ht="33" customHeight="1" x14ac:dyDescent="0.35">
      <c r="B10" s="612"/>
      <c r="C10" s="604"/>
      <c r="D10" s="614"/>
      <c r="E10" s="616"/>
      <c r="F10" s="616"/>
      <c r="G10" s="595"/>
      <c r="H10" s="602"/>
      <c r="I10" s="26" t="s">
        <v>16</v>
      </c>
      <c r="J10" s="604"/>
      <c r="K10" s="606"/>
      <c r="L10" s="608"/>
      <c r="M10" s="610"/>
      <c r="N10" s="610"/>
      <c r="O10" s="594"/>
      <c r="P10" s="597"/>
      <c r="Q10" s="27" t="s">
        <v>16</v>
      </c>
      <c r="V10" s="28"/>
    </row>
    <row r="11" spans="2:47" s="1" customFormat="1" ht="17.25" customHeight="1" x14ac:dyDescent="0.35">
      <c r="B11" s="29"/>
      <c r="C11" s="30"/>
      <c r="D11" s="31" t="s">
        <v>17</v>
      </c>
      <c r="E11" s="32" t="s">
        <v>17</v>
      </c>
      <c r="F11" s="32" t="s">
        <v>17</v>
      </c>
      <c r="G11" s="33" t="s">
        <v>17</v>
      </c>
      <c r="H11" s="34" t="s">
        <v>17</v>
      </c>
      <c r="I11" s="33" t="s">
        <v>18</v>
      </c>
      <c r="J11" s="35"/>
      <c r="K11" s="36"/>
      <c r="L11" s="31" t="s">
        <v>17</v>
      </c>
      <c r="M11" s="32" t="s">
        <v>17</v>
      </c>
      <c r="N11" s="32" t="s">
        <v>17</v>
      </c>
      <c r="O11" s="33" t="s">
        <v>17</v>
      </c>
      <c r="P11" s="34" t="s">
        <v>17</v>
      </c>
      <c r="Q11" s="33" t="s">
        <v>18</v>
      </c>
    </row>
    <row r="12" spans="2:47" s="1" customFormat="1" ht="21" x14ac:dyDescent="0.35">
      <c r="B12" s="10">
        <v>1</v>
      </c>
      <c r="C12" s="7" t="s">
        <v>19</v>
      </c>
      <c r="D12" s="7"/>
      <c r="E12" s="7"/>
      <c r="F12" s="7"/>
      <c r="G12" s="7"/>
      <c r="H12" s="37"/>
      <c r="I12" s="12"/>
      <c r="J12" s="16"/>
      <c r="K12" s="20"/>
      <c r="L12" s="16"/>
      <c r="M12" s="16"/>
      <c r="N12" s="16"/>
      <c r="O12" s="14"/>
      <c r="P12" s="38"/>
      <c r="Q12" s="19"/>
    </row>
    <row r="13" spans="2:47" s="1" customFormat="1" ht="21" x14ac:dyDescent="0.35">
      <c r="B13" s="39"/>
      <c r="C13" s="16" t="s">
        <v>20</v>
      </c>
      <c r="D13" s="147">
        <f>G13-E13</f>
        <v>1322.9499999999998</v>
      </c>
      <c r="E13" s="147">
        <v>1021.04</v>
      </c>
      <c r="F13" s="41">
        <v>2189.4737946999999</v>
      </c>
      <c r="G13" s="147">
        <f>ROUND(SUM('[12]P&amp;L'!C7:C11)/100000,2)</f>
        <v>2343.9899999999998</v>
      </c>
      <c r="H13" s="147">
        <v>4498.2891158000002</v>
      </c>
      <c r="I13" s="44">
        <v>9429.6299999999992</v>
      </c>
      <c r="J13" s="45">
        <v>1</v>
      </c>
      <c r="K13" s="46" t="s">
        <v>21</v>
      </c>
      <c r="L13" s="47"/>
      <c r="M13" s="47"/>
      <c r="N13" s="47"/>
      <c r="O13" s="47"/>
      <c r="P13" s="48"/>
      <c r="Q13" s="49"/>
      <c r="R13" s="50"/>
      <c r="S13" s="50"/>
      <c r="T13" s="50"/>
      <c r="U13" s="50"/>
      <c r="V13" s="50"/>
      <c r="W13" s="50"/>
      <c r="X13" s="50"/>
      <c r="Y13" s="50"/>
      <c r="Z13" s="50"/>
      <c r="AA13" s="50"/>
      <c r="AB13" s="50"/>
      <c r="AC13" s="50"/>
      <c r="AD13" s="50"/>
      <c r="AE13" s="50"/>
      <c r="AH13" s="50"/>
      <c r="AI13" s="50"/>
      <c r="AJ13" s="50"/>
      <c r="AK13" s="50"/>
      <c r="AL13" s="50"/>
      <c r="AM13" s="50"/>
      <c r="AN13" s="50"/>
      <c r="AP13" s="50"/>
      <c r="AQ13" s="50"/>
      <c r="AR13" s="50"/>
      <c r="AS13" s="50"/>
      <c r="AT13" s="50"/>
      <c r="AU13" s="50"/>
    </row>
    <row r="14" spans="2:47" s="1" customFormat="1" ht="21" x14ac:dyDescent="0.35">
      <c r="B14" s="39"/>
      <c r="C14" s="146" t="s">
        <v>162</v>
      </c>
      <c r="D14" s="148">
        <f>G14-E14</f>
        <v>158.70457999999999</v>
      </c>
      <c r="E14" s="148">
        <f>'[14]P&amp;L'!B7/10^5</f>
        <v>2.8699699999999999</v>
      </c>
      <c r="F14" s="41"/>
      <c r="G14" s="148">
        <f>'[12]P&amp;L'!C7/10^5</f>
        <v>161.57454999999999</v>
      </c>
      <c r="H14" s="148">
        <f>'[15]P&amp;L'!C7/10^5</f>
        <v>1068.7219299999999</v>
      </c>
      <c r="I14" s="44"/>
      <c r="J14" s="45"/>
      <c r="K14" s="46"/>
      <c r="L14" s="47"/>
      <c r="M14" s="47"/>
      <c r="N14" s="47"/>
      <c r="O14" s="47"/>
      <c r="P14" s="48"/>
      <c r="Q14" s="49"/>
      <c r="R14" s="50"/>
      <c r="S14" s="50"/>
      <c r="T14" s="50"/>
      <c r="U14" s="50"/>
      <c r="V14" s="50"/>
      <c r="W14" s="50"/>
      <c r="X14" s="50"/>
      <c r="Y14" s="50"/>
      <c r="Z14" s="50"/>
      <c r="AA14" s="50"/>
      <c r="AB14" s="50"/>
      <c r="AC14" s="50"/>
      <c r="AD14" s="50"/>
      <c r="AE14" s="50"/>
      <c r="AH14" s="50"/>
      <c r="AI14" s="50"/>
      <c r="AJ14" s="50"/>
      <c r="AK14" s="50"/>
      <c r="AL14" s="50"/>
      <c r="AM14" s="50"/>
      <c r="AN14" s="50"/>
      <c r="AP14" s="50"/>
      <c r="AQ14" s="50"/>
      <c r="AR14" s="50"/>
      <c r="AS14" s="50"/>
      <c r="AT14" s="50"/>
      <c r="AU14" s="50"/>
    </row>
    <row r="15" spans="2:47" s="1" customFormat="1" ht="21" x14ac:dyDescent="0.35">
      <c r="B15" s="39"/>
      <c r="C15" s="146" t="s">
        <v>169</v>
      </c>
      <c r="D15" s="148">
        <v>0</v>
      </c>
      <c r="E15" s="148">
        <v>0</v>
      </c>
      <c r="F15" s="41"/>
      <c r="G15" s="148">
        <v>0</v>
      </c>
      <c r="H15" s="148">
        <f>'[15]P&amp;L'!C8/10^5</f>
        <v>299.64227</v>
      </c>
      <c r="I15" s="44"/>
      <c r="J15" s="45"/>
      <c r="K15" s="46"/>
      <c r="L15" s="47"/>
      <c r="M15" s="47"/>
      <c r="N15" s="47"/>
      <c r="O15" s="47"/>
      <c r="P15" s="48"/>
      <c r="Q15" s="49"/>
      <c r="R15" s="50"/>
      <c r="S15" s="50"/>
      <c r="T15" s="50"/>
      <c r="U15" s="50"/>
      <c r="V15" s="50"/>
      <c r="W15" s="50"/>
      <c r="X15" s="50"/>
      <c r="Y15" s="50"/>
      <c r="Z15" s="50"/>
      <c r="AA15" s="50"/>
      <c r="AB15" s="50"/>
      <c r="AC15" s="50"/>
      <c r="AD15" s="50"/>
      <c r="AE15" s="50"/>
      <c r="AH15" s="50"/>
      <c r="AI15" s="50"/>
      <c r="AJ15" s="50"/>
      <c r="AK15" s="50"/>
      <c r="AL15" s="50"/>
      <c r="AM15" s="50"/>
      <c r="AN15" s="50"/>
      <c r="AP15" s="50"/>
      <c r="AQ15" s="50"/>
      <c r="AR15" s="50"/>
      <c r="AS15" s="50"/>
      <c r="AT15" s="50"/>
      <c r="AU15" s="50"/>
    </row>
    <row r="16" spans="2:47" s="1" customFormat="1" ht="21" x14ac:dyDescent="0.35">
      <c r="B16" s="39"/>
      <c r="C16" s="146" t="s">
        <v>170</v>
      </c>
      <c r="D16" s="148">
        <v>0</v>
      </c>
      <c r="E16" s="148">
        <v>0</v>
      </c>
      <c r="F16" s="41"/>
      <c r="G16" s="148">
        <v>0</v>
      </c>
      <c r="H16" s="148">
        <f>'[15]P&amp;L'!C9/10^5</f>
        <v>306.09129000000001</v>
      </c>
      <c r="I16" s="44"/>
      <c r="J16" s="45"/>
      <c r="K16" s="46"/>
      <c r="L16" s="47"/>
      <c r="M16" s="47"/>
      <c r="N16" s="47"/>
      <c r="O16" s="47"/>
      <c r="P16" s="48"/>
      <c r="Q16" s="49"/>
      <c r="R16" s="50"/>
      <c r="S16" s="50"/>
      <c r="T16" s="50"/>
      <c r="U16" s="50"/>
      <c r="V16" s="50"/>
      <c r="W16" s="50"/>
      <c r="X16" s="50"/>
      <c r="Y16" s="50"/>
      <c r="Z16" s="50"/>
      <c r="AA16" s="50"/>
      <c r="AB16" s="50"/>
      <c r="AC16" s="50"/>
      <c r="AD16" s="50"/>
      <c r="AE16" s="50"/>
      <c r="AH16" s="50"/>
      <c r="AI16" s="50"/>
      <c r="AJ16" s="50"/>
      <c r="AK16" s="50"/>
      <c r="AL16" s="50"/>
      <c r="AM16" s="50"/>
      <c r="AN16" s="50"/>
      <c r="AP16" s="50"/>
      <c r="AQ16" s="50"/>
      <c r="AR16" s="50"/>
      <c r="AS16" s="50"/>
      <c r="AT16" s="50"/>
      <c r="AU16" s="50"/>
    </row>
    <row r="17" spans="2:48" s="1" customFormat="1" ht="21" x14ac:dyDescent="0.35">
      <c r="B17" s="39"/>
      <c r="C17" s="146" t="s">
        <v>163</v>
      </c>
      <c r="D17" s="148">
        <f>G17-E17</f>
        <v>5.0619500000000004</v>
      </c>
      <c r="E17" s="148">
        <v>0</v>
      </c>
      <c r="F17" s="41"/>
      <c r="G17" s="148">
        <f>'[12]P&amp;L'!C8/10^5</f>
        <v>5.0619500000000004</v>
      </c>
      <c r="H17" s="148">
        <f>'[15]P&amp;L'!C10/10^5</f>
        <v>761.98739999999998</v>
      </c>
      <c r="I17" s="44"/>
      <c r="J17" s="45"/>
      <c r="K17" s="46"/>
      <c r="L17" s="47"/>
      <c r="M17" s="47"/>
      <c r="N17" s="47"/>
      <c r="O17" s="47"/>
      <c r="P17" s="48"/>
      <c r="Q17" s="49"/>
      <c r="R17" s="50"/>
      <c r="S17" s="50"/>
      <c r="T17" s="50"/>
      <c r="U17" s="50"/>
      <c r="V17" s="50"/>
      <c r="W17" s="50"/>
      <c r="X17" s="50"/>
      <c r="Y17" s="50"/>
      <c r="Z17" s="50"/>
      <c r="AA17" s="50"/>
      <c r="AB17" s="50"/>
      <c r="AC17" s="50"/>
      <c r="AD17" s="50"/>
      <c r="AE17" s="50"/>
      <c r="AH17" s="50"/>
      <c r="AI17" s="50"/>
      <c r="AJ17" s="50"/>
      <c r="AK17" s="50"/>
      <c r="AL17" s="50"/>
      <c r="AM17" s="50"/>
      <c r="AN17" s="50"/>
      <c r="AP17" s="50"/>
      <c r="AQ17" s="50"/>
      <c r="AR17" s="50"/>
      <c r="AS17" s="50"/>
      <c r="AT17" s="50"/>
      <c r="AU17" s="50"/>
    </row>
    <row r="18" spans="2:48" s="1" customFormat="1" ht="21" x14ac:dyDescent="0.35">
      <c r="B18" s="39"/>
      <c r="C18" s="146" t="s">
        <v>171</v>
      </c>
      <c r="D18" s="148">
        <v>0</v>
      </c>
      <c r="E18" s="148">
        <v>0</v>
      </c>
      <c r="F18" s="41"/>
      <c r="G18" s="148">
        <v>0</v>
      </c>
      <c r="H18" s="148">
        <f>'[15]P&amp;L'!C11/10^5</f>
        <v>604.12113999999997</v>
      </c>
      <c r="I18" s="44"/>
      <c r="J18" s="45"/>
      <c r="K18" s="46"/>
      <c r="L18" s="47"/>
      <c r="M18" s="47"/>
      <c r="N18" s="47"/>
      <c r="O18" s="47"/>
      <c r="P18" s="48"/>
      <c r="Q18" s="49"/>
      <c r="R18" s="50"/>
      <c r="S18" s="50"/>
      <c r="T18" s="50"/>
      <c r="U18" s="50"/>
      <c r="V18" s="50"/>
      <c r="W18" s="50"/>
      <c r="X18" s="50"/>
      <c r="Y18" s="50"/>
      <c r="Z18" s="50"/>
      <c r="AA18" s="50"/>
      <c r="AB18" s="50"/>
      <c r="AC18" s="50"/>
      <c r="AD18" s="50"/>
      <c r="AE18" s="50"/>
      <c r="AH18" s="50"/>
      <c r="AI18" s="50"/>
      <c r="AJ18" s="50"/>
      <c r="AK18" s="50"/>
      <c r="AL18" s="50"/>
      <c r="AM18" s="50"/>
      <c r="AN18" s="50"/>
      <c r="AP18" s="50"/>
      <c r="AQ18" s="50"/>
      <c r="AR18" s="50"/>
      <c r="AS18" s="50"/>
      <c r="AT18" s="50"/>
      <c r="AU18" s="50"/>
    </row>
    <row r="19" spans="2:48" s="1" customFormat="1" ht="21" x14ac:dyDescent="0.35">
      <c r="B19" s="39"/>
      <c r="C19" s="146" t="s">
        <v>167</v>
      </c>
      <c r="D19" s="148">
        <f>G19-E19</f>
        <v>864.37785299999985</v>
      </c>
      <c r="E19" s="148">
        <f>'[14]P&amp;L Chart'!P26/10^5</f>
        <v>744.04968760000008</v>
      </c>
      <c r="F19" s="41"/>
      <c r="G19" s="148">
        <f>'[12]P&amp;L Chart'!P24/10^5</f>
        <v>1608.4275405999999</v>
      </c>
      <c r="H19" s="148">
        <f>'[15]P&amp;L Chart'!P26/10^5</f>
        <v>996.61255590000007</v>
      </c>
      <c r="I19" s="44"/>
      <c r="J19" s="45"/>
      <c r="K19" s="46"/>
      <c r="L19" s="47"/>
      <c r="M19" s="47"/>
      <c r="N19" s="47"/>
      <c r="O19" s="47"/>
      <c r="P19" s="48"/>
      <c r="Q19" s="49"/>
      <c r="R19" s="50"/>
      <c r="S19" s="50"/>
      <c r="T19" s="50"/>
      <c r="U19" s="50"/>
      <c r="V19" s="50"/>
      <c r="W19" s="50"/>
      <c r="X19" s="50"/>
      <c r="Y19" s="50"/>
      <c r="Z19" s="50"/>
      <c r="AA19" s="50"/>
      <c r="AB19" s="50"/>
      <c r="AC19" s="50"/>
      <c r="AD19" s="50"/>
      <c r="AE19" s="50"/>
      <c r="AH19" s="50"/>
      <c r="AI19" s="50"/>
      <c r="AJ19" s="50"/>
      <c r="AK19" s="50"/>
      <c r="AL19" s="50"/>
      <c r="AM19" s="50"/>
      <c r="AN19" s="50"/>
      <c r="AP19" s="50"/>
      <c r="AQ19" s="50"/>
      <c r="AR19" s="50"/>
      <c r="AS19" s="50"/>
      <c r="AT19" s="50"/>
      <c r="AU19" s="50"/>
    </row>
    <row r="20" spans="2:48" s="1" customFormat="1" ht="21" x14ac:dyDescent="0.35">
      <c r="B20" s="39"/>
      <c r="C20" s="146" t="s">
        <v>168</v>
      </c>
      <c r="D20" s="148">
        <f>G20-E20</f>
        <v>285.75419990000006</v>
      </c>
      <c r="E20" s="148">
        <f>'[14]P&amp;L Chart'!P27/10^5</f>
        <v>264.04126890000003</v>
      </c>
      <c r="F20" s="41"/>
      <c r="G20" s="148">
        <f>'[12]P&amp;L Chart'!P25/10^5</f>
        <v>549.79546880000009</v>
      </c>
      <c r="H20" s="148">
        <f>'[15]P&amp;L Chart'!P27/10^5</f>
        <v>342.22174990000002</v>
      </c>
      <c r="I20" s="44"/>
      <c r="J20" s="45"/>
      <c r="K20" s="46"/>
      <c r="L20" s="47"/>
      <c r="M20" s="47"/>
      <c r="N20" s="47"/>
      <c r="O20" s="47"/>
      <c r="P20" s="48"/>
      <c r="Q20" s="49"/>
      <c r="R20" s="50"/>
      <c r="S20" s="50"/>
      <c r="T20" s="50"/>
      <c r="U20" s="50"/>
      <c r="V20" s="50"/>
      <c r="W20" s="50"/>
      <c r="X20" s="50"/>
      <c r="Y20" s="50"/>
      <c r="Z20" s="50"/>
      <c r="AA20" s="50"/>
      <c r="AB20" s="50"/>
      <c r="AC20" s="50"/>
      <c r="AD20" s="50"/>
      <c r="AE20" s="50"/>
      <c r="AH20" s="50"/>
      <c r="AI20" s="50"/>
      <c r="AJ20" s="50"/>
      <c r="AK20" s="50"/>
      <c r="AL20" s="50"/>
      <c r="AM20" s="50"/>
      <c r="AN20" s="50"/>
      <c r="AP20" s="50"/>
      <c r="AQ20" s="50"/>
      <c r="AR20" s="50"/>
      <c r="AS20" s="50"/>
      <c r="AT20" s="50"/>
      <c r="AU20" s="50"/>
    </row>
    <row r="21" spans="2:48" s="1" customFormat="1" ht="21" x14ac:dyDescent="0.35">
      <c r="B21" s="39"/>
      <c r="C21" s="146" t="s">
        <v>165</v>
      </c>
      <c r="D21" s="148">
        <f>G21-E21</f>
        <v>0</v>
      </c>
      <c r="E21" s="148">
        <v>0</v>
      </c>
      <c r="F21" s="41"/>
      <c r="G21" s="148">
        <v>0</v>
      </c>
      <c r="H21" s="148">
        <f>'[15]P&amp;L Chart'!P28/10^5</f>
        <v>104.35078</v>
      </c>
      <c r="I21" s="44"/>
      <c r="J21" s="45"/>
      <c r="K21" s="46"/>
      <c r="L21" s="47"/>
      <c r="M21" s="47"/>
      <c r="N21" s="47"/>
      <c r="O21" s="47"/>
      <c r="P21" s="48"/>
      <c r="Q21" s="49"/>
      <c r="R21" s="50"/>
      <c r="S21" s="50"/>
      <c r="T21" s="50"/>
      <c r="U21" s="50"/>
      <c r="V21" s="50"/>
      <c r="W21" s="50"/>
      <c r="X21" s="50"/>
      <c r="Y21" s="50"/>
      <c r="Z21" s="50"/>
      <c r="AA21" s="50"/>
      <c r="AB21" s="50"/>
      <c r="AC21" s="50"/>
      <c r="AD21" s="50"/>
      <c r="AE21" s="50"/>
      <c r="AH21" s="50"/>
      <c r="AI21" s="50"/>
      <c r="AJ21" s="50"/>
      <c r="AK21" s="50"/>
      <c r="AL21" s="50"/>
      <c r="AM21" s="50"/>
      <c r="AN21" s="50"/>
      <c r="AP21" s="50"/>
      <c r="AQ21" s="50"/>
      <c r="AR21" s="50"/>
      <c r="AS21" s="50"/>
      <c r="AT21" s="50"/>
      <c r="AU21" s="50"/>
    </row>
    <row r="22" spans="2:48" s="1" customFormat="1" ht="21" x14ac:dyDescent="0.35">
      <c r="B22" s="39"/>
      <c r="C22" s="146" t="s">
        <v>164</v>
      </c>
      <c r="D22" s="148">
        <f>G22-E22</f>
        <v>9.0599999999999987</v>
      </c>
      <c r="E22" s="148">
        <f>'[14]P&amp;L'!B12/10^5</f>
        <v>10.0745</v>
      </c>
      <c r="F22" s="41"/>
      <c r="G22" s="148">
        <f>'[12]P&amp;L'!C11/10^5</f>
        <v>19.134499999999999</v>
      </c>
      <c r="H22" s="148">
        <f>'[15]P&amp;L'!C13/10^5</f>
        <v>14.54</v>
      </c>
      <c r="I22" s="44"/>
      <c r="J22" s="45"/>
      <c r="K22" s="46"/>
      <c r="L22" s="47"/>
      <c r="M22" s="47"/>
      <c r="N22" s="47"/>
      <c r="O22" s="47"/>
      <c r="P22" s="48"/>
      <c r="Q22" s="49"/>
      <c r="R22" s="50"/>
      <c r="S22" s="50"/>
      <c r="T22" s="50"/>
      <c r="U22" s="50"/>
      <c r="V22" s="50"/>
      <c r="W22" s="50"/>
      <c r="X22" s="50"/>
      <c r="Y22" s="50"/>
      <c r="Z22" s="50"/>
      <c r="AA22" s="50"/>
      <c r="AB22" s="50"/>
      <c r="AC22" s="50"/>
      <c r="AD22" s="50"/>
      <c r="AE22" s="50"/>
      <c r="AH22" s="50"/>
      <c r="AI22" s="50"/>
      <c r="AJ22" s="50"/>
      <c r="AK22" s="50"/>
      <c r="AL22" s="50"/>
      <c r="AM22" s="50"/>
      <c r="AN22" s="50"/>
      <c r="AP22" s="50"/>
      <c r="AQ22" s="50"/>
      <c r="AR22" s="50"/>
      <c r="AS22" s="50"/>
      <c r="AT22" s="50"/>
      <c r="AU22" s="50"/>
    </row>
    <row r="23" spans="2:48" s="1" customFormat="1" ht="21" x14ac:dyDescent="0.35">
      <c r="B23" s="39"/>
      <c r="C23" s="16" t="s">
        <v>22</v>
      </c>
      <c r="D23" s="149">
        <f>G23-E23</f>
        <v>238.32999999999998</v>
      </c>
      <c r="E23" s="149">
        <v>302.20999999999998</v>
      </c>
      <c r="F23" s="41">
        <v>205.48094168419348</v>
      </c>
      <c r="G23" s="149">
        <f>ROUND(SUM('[12]P&amp;L'!C12:C13)/10^5,2)</f>
        <v>540.54</v>
      </c>
      <c r="H23" s="149">
        <v>395.20931168419344</v>
      </c>
      <c r="I23" s="44">
        <v>970.12</v>
      </c>
      <c r="J23" s="51"/>
      <c r="K23" s="52" t="s">
        <v>23</v>
      </c>
      <c r="L23" s="48">
        <f>O23-M23</f>
        <v>163.76653000000002</v>
      </c>
      <c r="M23" s="48">
        <v>2.8699699999999999</v>
      </c>
      <c r="N23" s="48">
        <v>1388.8529388999998</v>
      </c>
      <c r="O23" s="47">
        <f>'[12]P&amp;L Chart'!S41</f>
        <v>166.63650000000001</v>
      </c>
      <c r="P23" s="48">
        <v>3064.5865899999999</v>
      </c>
      <c r="Q23" s="49">
        <v>6698.36</v>
      </c>
      <c r="R23" s="50"/>
      <c r="S23" s="50"/>
      <c r="T23" s="50"/>
      <c r="U23" s="50"/>
      <c r="V23" s="50"/>
      <c r="W23" s="50"/>
      <c r="X23" s="50"/>
      <c r="Y23" s="50"/>
      <c r="Z23" s="50"/>
      <c r="AA23" s="50"/>
      <c r="AB23" s="50"/>
      <c r="AC23" s="50"/>
      <c r="AD23" s="50"/>
      <c r="AE23" s="50"/>
      <c r="AF23" s="50"/>
      <c r="AG23" s="50"/>
      <c r="AH23" s="50"/>
      <c r="AI23" s="50"/>
      <c r="AJ23" s="50"/>
      <c r="AK23" s="50"/>
      <c r="AL23" s="50"/>
      <c r="AM23" s="50"/>
      <c r="AN23" s="50"/>
      <c r="AP23" s="50"/>
      <c r="AQ23" s="50"/>
      <c r="AR23" s="50"/>
      <c r="AS23" s="50"/>
      <c r="AT23" s="50"/>
      <c r="AU23" s="50"/>
      <c r="AV23" s="50"/>
    </row>
    <row r="24" spans="2:48" s="1" customFormat="1" ht="21" x14ac:dyDescent="0.35">
      <c r="B24" s="39"/>
      <c r="C24" s="146" t="s">
        <v>165</v>
      </c>
      <c r="D24" s="150">
        <f t="shared" ref="D24:D26" si="0">G24-E24</f>
        <v>51.549038875000036</v>
      </c>
      <c r="E24" s="150">
        <f>'[14]P&amp;L'!B14/10^5</f>
        <v>105.75368602499992</v>
      </c>
      <c r="F24" s="41"/>
      <c r="G24" s="150">
        <f>'[12]P&amp;L'!C12/10^5</f>
        <v>157.30272489999996</v>
      </c>
      <c r="H24" s="150">
        <v>0</v>
      </c>
      <c r="I24" s="44"/>
      <c r="J24" s="51"/>
      <c r="K24" s="52"/>
      <c r="L24" s="48"/>
      <c r="M24" s="48"/>
      <c r="N24" s="48"/>
      <c r="O24" s="47"/>
      <c r="P24" s="48"/>
      <c r="Q24" s="49"/>
      <c r="R24" s="50"/>
      <c r="S24" s="50"/>
      <c r="T24" s="50"/>
      <c r="U24" s="50"/>
      <c r="V24" s="50"/>
      <c r="W24" s="50"/>
      <c r="X24" s="50"/>
      <c r="Y24" s="50"/>
      <c r="Z24" s="50"/>
      <c r="AA24" s="50"/>
      <c r="AB24" s="50"/>
      <c r="AC24" s="50"/>
      <c r="AD24" s="50"/>
      <c r="AE24" s="50"/>
      <c r="AF24" s="50"/>
      <c r="AG24" s="50"/>
      <c r="AH24" s="50"/>
      <c r="AI24" s="50"/>
      <c r="AJ24" s="50"/>
      <c r="AK24" s="50"/>
      <c r="AL24" s="50"/>
      <c r="AM24" s="50"/>
      <c r="AN24" s="50"/>
      <c r="AP24" s="50"/>
      <c r="AQ24" s="50"/>
      <c r="AR24" s="50"/>
      <c r="AS24" s="50"/>
      <c r="AT24" s="50"/>
      <c r="AU24" s="50"/>
      <c r="AV24" s="50"/>
    </row>
    <row r="25" spans="2:48" s="1" customFormat="1" ht="21" x14ac:dyDescent="0.35">
      <c r="B25" s="39"/>
      <c r="C25" s="146" t="s">
        <v>166</v>
      </c>
      <c r="D25" s="150">
        <f t="shared" si="0"/>
        <v>186.78176000000005</v>
      </c>
      <c r="E25" s="150">
        <f>'[14]P&amp;L'!B15/10^5</f>
        <v>196.45838982015047</v>
      </c>
      <c r="F25" s="41"/>
      <c r="G25" s="150">
        <f>'[12]P&amp;L'!C13/10^5</f>
        <v>383.24014982015052</v>
      </c>
      <c r="H25" s="150">
        <f>'[15]P&amp;L'!C16/10^5</f>
        <v>371.18675168419344</v>
      </c>
      <c r="I25" s="44"/>
      <c r="J25" s="51"/>
      <c r="K25" s="52"/>
      <c r="L25" s="48"/>
      <c r="M25" s="48"/>
      <c r="N25" s="48"/>
      <c r="O25" s="47"/>
      <c r="P25" s="48"/>
      <c r="Q25" s="49"/>
      <c r="R25" s="50"/>
      <c r="S25" s="50"/>
      <c r="T25" s="50"/>
      <c r="U25" s="50"/>
      <c r="V25" s="50"/>
      <c r="W25" s="50"/>
      <c r="X25" s="50"/>
      <c r="Y25" s="50"/>
      <c r="Z25" s="50"/>
      <c r="AA25" s="50"/>
      <c r="AB25" s="50"/>
      <c r="AC25" s="50"/>
      <c r="AD25" s="50"/>
      <c r="AE25" s="50"/>
      <c r="AF25" s="50"/>
      <c r="AG25" s="50"/>
      <c r="AH25" s="50"/>
      <c r="AI25" s="50"/>
      <c r="AJ25" s="50"/>
      <c r="AK25" s="50"/>
      <c r="AL25" s="50"/>
      <c r="AM25" s="50"/>
      <c r="AN25" s="50"/>
      <c r="AP25" s="50"/>
      <c r="AQ25" s="50"/>
      <c r="AR25" s="50"/>
      <c r="AS25" s="50"/>
      <c r="AT25" s="50"/>
      <c r="AU25" s="50"/>
      <c r="AV25" s="50"/>
    </row>
    <row r="26" spans="2:48" s="1" customFormat="1" ht="21" x14ac:dyDescent="0.35">
      <c r="B26" s="39"/>
      <c r="C26" s="146" t="s">
        <v>172</v>
      </c>
      <c r="D26" s="150">
        <f t="shared" si="0"/>
        <v>0</v>
      </c>
      <c r="E26" s="150">
        <v>0</v>
      </c>
      <c r="F26" s="41"/>
      <c r="G26" s="150">
        <v>0</v>
      </c>
      <c r="H26" s="150">
        <f>'[15]P&amp;L'!C14/10^5</f>
        <v>24.022559999999999</v>
      </c>
      <c r="I26" s="44"/>
      <c r="J26" s="51"/>
      <c r="K26" s="52"/>
      <c r="L26" s="48"/>
      <c r="M26" s="48"/>
      <c r="N26" s="48"/>
      <c r="O26" s="47"/>
      <c r="P26" s="48"/>
      <c r="Q26" s="49"/>
      <c r="R26" s="50"/>
      <c r="S26" s="50"/>
      <c r="T26" s="50"/>
      <c r="U26" s="50"/>
      <c r="V26" s="50"/>
      <c r="W26" s="50"/>
      <c r="X26" s="50"/>
      <c r="Y26" s="50"/>
      <c r="Z26" s="50"/>
      <c r="AA26" s="50"/>
      <c r="AB26" s="50"/>
      <c r="AC26" s="50"/>
      <c r="AD26" s="50"/>
      <c r="AE26" s="50"/>
      <c r="AF26" s="50"/>
      <c r="AG26" s="50"/>
      <c r="AH26" s="50"/>
      <c r="AI26" s="50"/>
      <c r="AJ26" s="50"/>
      <c r="AK26" s="50"/>
      <c r="AL26" s="50"/>
      <c r="AM26" s="50"/>
      <c r="AN26" s="50"/>
      <c r="AP26" s="50"/>
      <c r="AQ26" s="50"/>
      <c r="AR26" s="50"/>
      <c r="AS26" s="50"/>
      <c r="AT26" s="50"/>
      <c r="AU26" s="50"/>
      <c r="AV26" s="50"/>
    </row>
    <row r="27" spans="2:48" s="1" customFormat="1" ht="21" x14ac:dyDescent="0.35">
      <c r="B27" s="39"/>
      <c r="C27" s="53" t="s">
        <v>24</v>
      </c>
      <c r="D27" s="54">
        <f>SUM(D13:D23)</f>
        <v>2884.2385828999995</v>
      </c>
      <c r="E27" s="55">
        <f>SUM(E13:E23)</f>
        <v>2344.2854264999996</v>
      </c>
      <c r="F27" s="56">
        <f>SUM(F13:F23)</f>
        <v>2394.9547363841934</v>
      </c>
      <c r="G27" s="54">
        <f>SUM(G13,G23)</f>
        <v>2884.5299999999997</v>
      </c>
      <c r="H27" s="55">
        <f>SUM(H13:H23)</f>
        <v>9391.7875432841956</v>
      </c>
      <c r="I27" s="57">
        <f>+I13+I23</f>
        <v>10399.75</v>
      </c>
      <c r="J27" s="51"/>
      <c r="K27" s="52" t="s">
        <v>25</v>
      </c>
      <c r="L27" s="48">
        <f>O27-M27</f>
        <v>9.0599999999999987</v>
      </c>
      <c r="M27" s="48">
        <v>10.0745</v>
      </c>
      <c r="N27" s="48">
        <v>9.5</v>
      </c>
      <c r="O27" s="47">
        <f>'[12]P&amp;L Chart'!T41</f>
        <v>19.134499999999999</v>
      </c>
      <c r="P27" s="48">
        <v>14.53</v>
      </c>
      <c r="Q27" s="49">
        <v>30.65</v>
      </c>
      <c r="R27" s="58"/>
      <c r="S27" s="58"/>
      <c r="T27" s="58"/>
      <c r="U27" s="59"/>
      <c r="V27" s="59"/>
      <c r="W27" s="59"/>
      <c r="X27" s="59"/>
      <c r="Y27" s="59"/>
      <c r="Z27" s="50"/>
      <c r="AA27" s="50"/>
      <c r="AB27" s="50"/>
      <c r="AC27" s="50"/>
      <c r="AD27" s="50"/>
      <c r="AE27" s="50"/>
      <c r="AF27" s="50"/>
      <c r="AG27" s="50"/>
      <c r="AH27" s="50"/>
      <c r="AI27" s="50"/>
      <c r="AJ27" s="50"/>
      <c r="AK27" s="50"/>
      <c r="AL27" s="50"/>
      <c r="AM27" s="50"/>
      <c r="AN27" s="50"/>
      <c r="AP27" s="50"/>
      <c r="AQ27" s="50"/>
      <c r="AR27" s="50"/>
      <c r="AS27" s="50"/>
      <c r="AT27" s="50"/>
      <c r="AU27" s="50"/>
      <c r="AV27" s="50"/>
    </row>
    <row r="28" spans="2:48" s="1" customFormat="1" ht="21" x14ac:dyDescent="0.35">
      <c r="B28" s="17">
        <v>2</v>
      </c>
      <c r="C28" s="14" t="s">
        <v>26</v>
      </c>
      <c r="D28" s="14"/>
      <c r="E28" s="16"/>
      <c r="F28" s="41"/>
      <c r="G28" s="60"/>
      <c r="H28" s="61"/>
      <c r="I28" s="57"/>
      <c r="J28" s="51"/>
      <c r="K28" s="52" t="s">
        <v>27</v>
      </c>
      <c r="L28" s="48">
        <f>O28-M28</f>
        <v>1201.6810917750004</v>
      </c>
      <c r="M28" s="48">
        <v>1113.8446425249999</v>
      </c>
      <c r="N28" s="48">
        <v>811.40758579999999</v>
      </c>
      <c r="O28" s="47">
        <f>'[12]P&amp;L Chart'!V41</f>
        <v>2315.5257343000003</v>
      </c>
      <c r="P28" s="48">
        <v>1443.1850858</v>
      </c>
      <c r="Q28" s="49">
        <v>2958.79</v>
      </c>
      <c r="R28" s="50"/>
      <c r="S28" s="50"/>
      <c r="T28" s="50"/>
      <c r="U28" s="50"/>
      <c r="V28" s="50"/>
      <c r="W28" s="50"/>
      <c r="X28" s="50"/>
      <c r="Y28" s="50"/>
      <c r="Z28" s="50"/>
      <c r="AA28" s="50"/>
      <c r="AB28" s="50"/>
      <c r="AC28" s="50"/>
      <c r="AD28" s="50"/>
      <c r="AE28" s="50"/>
      <c r="AF28" s="50"/>
      <c r="AG28" s="50"/>
      <c r="AH28" s="50"/>
      <c r="AI28" s="50"/>
      <c r="AJ28" s="50"/>
      <c r="AK28" s="50"/>
      <c r="AL28" s="50"/>
      <c r="AM28" s="50"/>
      <c r="AN28" s="50"/>
      <c r="AP28" s="50"/>
      <c r="AQ28" s="50"/>
      <c r="AR28" s="50"/>
      <c r="AS28" s="50"/>
      <c r="AT28" s="50"/>
      <c r="AU28" s="50"/>
      <c r="AV28" s="50"/>
    </row>
    <row r="29" spans="2:48" s="1" customFormat="1" ht="21" x14ac:dyDescent="0.35">
      <c r="B29" s="17"/>
      <c r="C29" s="16" t="s">
        <v>28</v>
      </c>
      <c r="D29" s="40">
        <f t="shared" ref="D29:D42" si="1">G29-E29</f>
        <v>1.5334300000000001</v>
      </c>
      <c r="E29" s="41">
        <v>-4</v>
      </c>
      <c r="F29" s="41">
        <v>-14.281889999999999</v>
      </c>
      <c r="G29" s="60">
        <f>-'[12]BS Chart'!R49/100000</f>
        <v>-2.4665699999999999</v>
      </c>
      <c r="H29" s="61">
        <v>-14.22289</v>
      </c>
      <c r="I29" s="57">
        <v>-11.41</v>
      </c>
      <c r="J29" s="51"/>
      <c r="K29" s="52" t="s">
        <v>29</v>
      </c>
      <c r="L29" s="48">
        <f>O29-M29</f>
        <v>186.78176000000005</v>
      </c>
      <c r="M29" s="48">
        <v>196.46838982015046</v>
      </c>
      <c r="N29" s="62">
        <v>185.20421168419344</v>
      </c>
      <c r="O29" s="47">
        <f>'[12]P&amp;L Chart'!W41+0.01</f>
        <v>383.25014982015051</v>
      </c>
      <c r="P29" s="48">
        <v>371.18675168419344</v>
      </c>
      <c r="Q29" s="49">
        <v>714.58</v>
      </c>
      <c r="R29" s="50"/>
      <c r="S29" s="50"/>
      <c r="T29" s="50"/>
      <c r="U29" s="50"/>
      <c r="V29" s="50"/>
      <c r="W29" s="50"/>
      <c r="X29" s="50"/>
      <c r="Y29" s="50"/>
      <c r="Z29" s="50"/>
      <c r="AA29" s="50"/>
      <c r="AB29" s="50"/>
      <c r="AC29" s="50"/>
      <c r="AD29" s="50"/>
      <c r="AE29" s="50"/>
      <c r="AF29" s="50"/>
      <c r="AG29" s="50"/>
      <c r="AH29" s="50"/>
      <c r="AI29" s="50"/>
      <c r="AJ29" s="50"/>
      <c r="AK29" s="50"/>
      <c r="AL29" s="50"/>
      <c r="AM29" s="50"/>
      <c r="AN29" s="50"/>
      <c r="AP29" s="50"/>
      <c r="AQ29" s="50"/>
      <c r="AR29" s="50"/>
      <c r="AS29" s="50"/>
      <c r="AT29" s="50"/>
      <c r="AU29" s="50"/>
    </row>
    <row r="30" spans="2:48" s="1" customFormat="1" ht="21" x14ac:dyDescent="0.35">
      <c r="B30" s="39"/>
      <c r="C30" s="16" t="s">
        <v>30</v>
      </c>
      <c r="D30" s="40">
        <f t="shared" si="1"/>
        <v>84.96656999999999</v>
      </c>
      <c r="E30" s="41">
        <v>78.88</v>
      </c>
      <c r="F30" s="41">
        <v>71.466495999999992</v>
      </c>
      <c r="G30" s="42">
        <f>ROUND(('[12]P&amp;L'!C23)/10^5,2)-G29</f>
        <v>163.84656999999999</v>
      </c>
      <c r="H30" s="43">
        <v>127.70427599999999</v>
      </c>
      <c r="I30" s="44">
        <v>242.57999999999998</v>
      </c>
      <c r="J30" s="51"/>
      <c r="K30" s="52" t="s">
        <v>31</v>
      </c>
      <c r="L30" s="47">
        <f>SUM(L23:L29)</f>
        <v>1561.2893817750005</v>
      </c>
      <c r="M30" s="48">
        <v>1323.2475023451502</v>
      </c>
      <c r="N30" s="48">
        <v>2394.9547363841934</v>
      </c>
      <c r="O30" s="47">
        <f>SUM(O23:O29)-0.01</f>
        <v>2884.5368841201507</v>
      </c>
      <c r="P30" s="48">
        <v>4893.4984274841936</v>
      </c>
      <c r="Q30" s="49">
        <f>SUM(Q23:Q29)</f>
        <v>10402.379999999999</v>
      </c>
      <c r="R30" s="50"/>
      <c r="S30" s="50"/>
      <c r="T30" s="50"/>
      <c r="U30" s="50"/>
      <c r="V30" s="50"/>
      <c r="W30" s="50"/>
      <c r="X30" s="50"/>
      <c r="Y30" s="50"/>
      <c r="Z30" s="50"/>
      <c r="AA30" s="50"/>
      <c r="AB30" s="50"/>
      <c r="AC30" s="50"/>
      <c r="AD30" s="50"/>
      <c r="AE30" s="50"/>
      <c r="AF30" s="50"/>
      <c r="AG30" s="50"/>
      <c r="AH30" s="50"/>
      <c r="AI30" s="50"/>
      <c r="AJ30" s="50"/>
      <c r="AK30" s="50"/>
      <c r="AL30" s="50"/>
      <c r="AM30" s="50"/>
      <c r="AN30" s="50"/>
      <c r="AP30" s="50"/>
      <c r="AQ30" s="50"/>
      <c r="AR30" s="50"/>
      <c r="AS30" s="50"/>
      <c r="AT30" s="50"/>
      <c r="AU30" s="50"/>
    </row>
    <row r="31" spans="2:48" s="1" customFormat="1" ht="21" x14ac:dyDescent="0.35">
      <c r="B31" s="20"/>
      <c r="C31" s="16" t="s">
        <v>32</v>
      </c>
      <c r="D31" s="40">
        <f t="shared" si="1"/>
        <v>395.56000000000006</v>
      </c>
      <c r="E31" s="41">
        <v>353.4</v>
      </c>
      <c r="F31" s="41">
        <v>574.07576205722512</v>
      </c>
      <c r="G31" s="147">
        <f>ROUND(('[12]P&amp;L'!C20+'[12]P&amp;L'!C21+'[12]P&amp;L'!C22+'[12]P&amp;L'!C24)/100000,2)</f>
        <v>748.96</v>
      </c>
      <c r="H31" s="147">
        <v>2878.3905185649396</v>
      </c>
      <c r="I31" s="57">
        <v>3340.08</v>
      </c>
      <c r="J31" s="51"/>
      <c r="K31" s="52" t="s">
        <v>33</v>
      </c>
      <c r="L31" s="48"/>
      <c r="M31" s="48">
        <v>0</v>
      </c>
      <c r="N31" s="48">
        <v>0</v>
      </c>
      <c r="O31" s="47">
        <v>0</v>
      </c>
      <c r="P31" s="48">
        <v>0</v>
      </c>
      <c r="Q31" s="49">
        <v>2.63</v>
      </c>
      <c r="R31" s="50"/>
      <c r="S31" s="50"/>
      <c r="T31" s="50"/>
      <c r="U31" s="50"/>
      <c r="V31" s="50"/>
      <c r="W31" s="50"/>
      <c r="X31" s="50"/>
      <c r="Y31" s="50"/>
      <c r="Z31" s="50"/>
      <c r="AA31" s="50"/>
      <c r="AB31" s="50"/>
      <c r="AC31" s="50"/>
      <c r="AD31" s="50"/>
      <c r="AE31" s="50"/>
      <c r="AF31" s="50"/>
      <c r="AG31" s="50"/>
      <c r="AH31" s="64"/>
      <c r="AI31" s="64"/>
      <c r="AJ31" s="64"/>
      <c r="AK31" s="64"/>
      <c r="AL31" s="64"/>
      <c r="AM31" s="64"/>
      <c r="AN31" s="64"/>
      <c r="AP31" s="50"/>
      <c r="AQ31" s="50"/>
      <c r="AR31" s="50"/>
      <c r="AS31" s="50"/>
      <c r="AT31" s="50"/>
      <c r="AU31" s="50"/>
    </row>
    <row r="32" spans="2:48" s="1" customFormat="1" ht="21" x14ac:dyDescent="0.35">
      <c r="B32" s="20"/>
      <c r="C32" s="146" t="s">
        <v>173</v>
      </c>
      <c r="D32" s="40"/>
      <c r="E32" s="41"/>
      <c r="F32" s="41"/>
      <c r="G32" s="148">
        <f>'[12]P&amp;L'!C20/10^5</f>
        <v>4.4249999999999998</v>
      </c>
      <c r="H32" s="148">
        <f>'[15]P&amp;L'!C21/10^5</f>
        <v>1.1202799999999999</v>
      </c>
      <c r="I32" s="57"/>
      <c r="J32" s="51"/>
      <c r="K32" s="52"/>
      <c r="L32" s="48"/>
      <c r="M32" s="48"/>
      <c r="N32" s="48"/>
      <c r="O32" s="47"/>
      <c r="P32" s="48"/>
      <c r="Q32" s="49"/>
      <c r="R32" s="50"/>
      <c r="S32" s="50"/>
      <c r="T32" s="50"/>
      <c r="U32" s="50"/>
      <c r="V32" s="50"/>
      <c r="W32" s="50"/>
      <c r="X32" s="50"/>
      <c r="Y32" s="50"/>
      <c r="Z32" s="50"/>
      <c r="AA32" s="50"/>
      <c r="AB32" s="50"/>
      <c r="AC32" s="50"/>
      <c r="AD32" s="50"/>
      <c r="AE32" s="50"/>
      <c r="AF32" s="50"/>
      <c r="AG32" s="50"/>
      <c r="AH32" s="64"/>
      <c r="AI32" s="64"/>
      <c r="AJ32" s="64"/>
      <c r="AK32" s="64"/>
      <c r="AL32" s="64"/>
      <c r="AM32" s="64"/>
      <c r="AN32" s="64"/>
      <c r="AP32" s="50"/>
      <c r="AQ32" s="50"/>
      <c r="AR32" s="50"/>
      <c r="AS32" s="50"/>
      <c r="AT32" s="50"/>
      <c r="AU32" s="50"/>
    </row>
    <row r="33" spans="2:47" s="1" customFormat="1" ht="21" x14ac:dyDescent="0.35">
      <c r="B33" s="20"/>
      <c r="C33" s="146" t="s">
        <v>177</v>
      </c>
      <c r="D33" s="40"/>
      <c r="E33" s="41"/>
      <c r="F33" s="41"/>
      <c r="G33" s="148">
        <v>0</v>
      </c>
      <c r="H33" s="148">
        <f>'[15]P&amp;L'!C22/10^5</f>
        <v>1008.8880293999999</v>
      </c>
      <c r="I33" s="57"/>
      <c r="J33" s="51"/>
      <c r="K33" s="52"/>
      <c r="L33" s="48"/>
      <c r="M33" s="48"/>
      <c r="N33" s="48"/>
      <c r="O33" s="47"/>
      <c r="P33" s="48"/>
      <c r="Q33" s="49"/>
      <c r="R33" s="50"/>
      <c r="S33" s="50"/>
      <c r="T33" s="50"/>
      <c r="U33" s="50"/>
      <c r="V33" s="50"/>
      <c r="W33" s="50"/>
      <c r="X33" s="50"/>
      <c r="Y33" s="50"/>
      <c r="Z33" s="50"/>
      <c r="AA33" s="50"/>
      <c r="AB33" s="50"/>
      <c r="AC33" s="50"/>
      <c r="AD33" s="50"/>
      <c r="AE33" s="50"/>
      <c r="AF33" s="50"/>
      <c r="AG33" s="50"/>
      <c r="AH33" s="64"/>
      <c r="AI33" s="64"/>
      <c r="AJ33" s="64"/>
      <c r="AK33" s="64"/>
      <c r="AL33" s="64"/>
      <c r="AM33" s="64"/>
      <c r="AN33" s="64"/>
      <c r="AP33" s="50"/>
      <c r="AQ33" s="50"/>
      <c r="AR33" s="50"/>
      <c r="AS33" s="50"/>
      <c r="AT33" s="50"/>
      <c r="AU33" s="50"/>
    </row>
    <row r="34" spans="2:47" s="1" customFormat="1" ht="21" x14ac:dyDescent="0.35">
      <c r="B34" s="20"/>
      <c r="C34" s="146" t="s">
        <v>178</v>
      </c>
      <c r="D34" s="40"/>
      <c r="E34" s="41"/>
      <c r="F34" s="41"/>
      <c r="G34" s="148">
        <v>0</v>
      </c>
      <c r="H34" s="148">
        <f>'[15]P&amp;L'!C23/10^5</f>
        <v>87.334249999999997</v>
      </c>
      <c r="I34" s="57"/>
      <c r="J34" s="51"/>
      <c r="K34" s="52"/>
      <c r="L34" s="48"/>
      <c r="M34" s="48"/>
      <c r="N34" s="48"/>
      <c r="O34" s="47"/>
      <c r="P34" s="48"/>
      <c r="Q34" s="49"/>
      <c r="R34" s="50"/>
      <c r="S34" s="50"/>
      <c r="T34" s="50"/>
      <c r="U34" s="50"/>
      <c r="V34" s="50"/>
      <c r="W34" s="50"/>
      <c r="X34" s="50"/>
      <c r="Y34" s="50"/>
      <c r="Z34" s="50"/>
      <c r="AA34" s="50"/>
      <c r="AB34" s="50"/>
      <c r="AC34" s="50"/>
      <c r="AD34" s="50"/>
      <c r="AE34" s="50"/>
      <c r="AF34" s="50"/>
      <c r="AG34" s="50"/>
      <c r="AH34" s="64"/>
      <c r="AI34" s="64"/>
      <c r="AJ34" s="64"/>
      <c r="AK34" s="64"/>
      <c r="AL34" s="64"/>
      <c r="AM34" s="64"/>
      <c r="AN34" s="64"/>
      <c r="AP34" s="50"/>
      <c r="AQ34" s="50"/>
      <c r="AR34" s="50"/>
      <c r="AS34" s="50"/>
      <c r="AT34" s="50"/>
      <c r="AU34" s="50"/>
    </row>
    <row r="35" spans="2:47" s="1" customFormat="1" ht="21" x14ac:dyDescent="0.35">
      <c r="B35" s="20"/>
      <c r="C35" s="146" t="s">
        <v>174</v>
      </c>
      <c r="D35" s="40"/>
      <c r="E35" s="41"/>
      <c r="F35" s="41"/>
      <c r="G35" s="148">
        <f>'[12]P&amp;L'!C21/10^5</f>
        <v>0.47094999999999998</v>
      </c>
      <c r="H35" s="148">
        <f>'[15]P&amp;L'!C24/10^5</f>
        <v>701.39941924999994</v>
      </c>
      <c r="I35" s="57"/>
      <c r="J35" s="51"/>
      <c r="K35" s="52"/>
      <c r="L35" s="48"/>
      <c r="M35" s="48"/>
      <c r="N35" s="48"/>
      <c r="O35" s="47"/>
      <c r="P35" s="48"/>
      <c r="Q35" s="49"/>
      <c r="R35" s="50"/>
      <c r="S35" s="50"/>
      <c r="T35" s="50"/>
      <c r="U35" s="50"/>
      <c r="V35" s="50"/>
      <c r="W35" s="50"/>
      <c r="X35" s="50"/>
      <c r="Y35" s="50"/>
      <c r="Z35" s="50"/>
      <c r="AA35" s="50"/>
      <c r="AB35" s="50"/>
      <c r="AC35" s="50"/>
      <c r="AD35" s="50"/>
      <c r="AE35" s="50"/>
      <c r="AF35" s="50"/>
      <c r="AG35" s="50"/>
      <c r="AH35" s="64"/>
      <c r="AI35" s="64"/>
      <c r="AJ35" s="64"/>
      <c r="AK35" s="64"/>
      <c r="AL35" s="64"/>
      <c r="AM35" s="64"/>
      <c r="AN35" s="64"/>
      <c r="AP35" s="50"/>
      <c r="AQ35" s="50"/>
      <c r="AR35" s="50"/>
      <c r="AS35" s="50"/>
      <c r="AT35" s="50"/>
      <c r="AU35" s="50"/>
    </row>
    <row r="36" spans="2:47" s="1" customFormat="1" ht="21" x14ac:dyDescent="0.35">
      <c r="B36" s="20"/>
      <c r="C36" s="146" t="s">
        <v>175</v>
      </c>
      <c r="D36" s="40"/>
      <c r="E36" s="41"/>
      <c r="F36" s="41"/>
      <c r="G36" s="148">
        <f>'[12]P&amp;L'!C22/10^5</f>
        <v>25.105589999999999</v>
      </c>
      <c r="H36" s="148">
        <f>'[15]P&amp;L'!C25/10^5</f>
        <v>614.66688414000009</v>
      </c>
      <c r="I36" s="57"/>
      <c r="J36" s="51"/>
      <c r="K36" s="52"/>
      <c r="L36" s="48"/>
      <c r="M36" s="48"/>
      <c r="N36" s="48"/>
      <c r="O36" s="47"/>
      <c r="P36" s="48"/>
      <c r="Q36" s="49"/>
      <c r="R36" s="50"/>
      <c r="S36" s="50"/>
      <c r="T36" s="50"/>
      <c r="U36" s="50"/>
      <c r="V36" s="50"/>
      <c r="W36" s="50"/>
      <c r="X36" s="50"/>
      <c r="Y36" s="50"/>
      <c r="Z36" s="50"/>
      <c r="AA36" s="50"/>
      <c r="AB36" s="50"/>
      <c r="AC36" s="50"/>
      <c r="AD36" s="50"/>
      <c r="AE36" s="50"/>
      <c r="AF36" s="50"/>
      <c r="AG36" s="50"/>
      <c r="AH36" s="64"/>
      <c r="AI36" s="64"/>
      <c r="AJ36" s="64"/>
      <c r="AK36" s="64"/>
      <c r="AL36" s="64"/>
      <c r="AM36" s="64"/>
      <c r="AN36" s="64"/>
      <c r="AP36" s="50"/>
      <c r="AQ36" s="50"/>
      <c r="AR36" s="50"/>
      <c r="AS36" s="50"/>
      <c r="AT36" s="50"/>
      <c r="AU36" s="50"/>
    </row>
    <row r="37" spans="2:47" s="1" customFormat="1" ht="21" x14ac:dyDescent="0.35">
      <c r="B37" s="20"/>
      <c r="C37" s="146" t="s">
        <v>176</v>
      </c>
      <c r="D37" s="40"/>
      <c r="E37" s="41"/>
      <c r="F37" s="41"/>
      <c r="G37" s="148">
        <f>'[12]P&amp;L'!C24/10^5</f>
        <v>718.95423696688579</v>
      </c>
      <c r="H37" s="148">
        <f>'[15]P&amp;L'!C27/10^5</f>
        <v>464.98165577493938</v>
      </c>
      <c r="I37" s="57"/>
      <c r="J37" s="51"/>
      <c r="K37" s="52"/>
      <c r="L37" s="48"/>
      <c r="M37" s="48"/>
      <c r="N37" s="48"/>
      <c r="O37" s="47"/>
      <c r="P37" s="48"/>
      <c r="Q37" s="49"/>
      <c r="R37" s="50"/>
      <c r="S37" s="50"/>
      <c r="T37" s="50"/>
      <c r="U37" s="50"/>
      <c r="V37" s="50"/>
      <c r="W37" s="50"/>
      <c r="X37" s="50"/>
      <c r="Y37" s="50"/>
      <c r="Z37" s="50"/>
      <c r="AA37" s="50"/>
      <c r="AB37" s="50"/>
      <c r="AC37" s="50"/>
      <c r="AD37" s="50"/>
      <c r="AE37" s="50"/>
      <c r="AF37" s="50"/>
      <c r="AG37" s="50"/>
      <c r="AH37" s="64"/>
      <c r="AI37" s="64"/>
      <c r="AJ37" s="64"/>
      <c r="AK37" s="64"/>
      <c r="AL37" s="64"/>
      <c r="AM37" s="64"/>
      <c r="AN37" s="64"/>
      <c r="AP37" s="50"/>
      <c r="AQ37" s="50"/>
      <c r="AR37" s="50"/>
      <c r="AS37" s="50"/>
      <c r="AT37" s="50"/>
      <c r="AU37" s="50"/>
    </row>
    <row r="38" spans="2:47" s="1" customFormat="1" ht="21" x14ac:dyDescent="0.35">
      <c r="B38" s="20"/>
      <c r="C38" s="16" t="s">
        <v>34</v>
      </c>
      <c r="D38" s="40">
        <f t="shared" si="1"/>
        <v>89.96</v>
      </c>
      <c r="E38" s="41">
        <v>88.23</v>
      </c>
      <c r="F38" s="41">
        <v>1.7432550486224099</v>
      </c>
      <c r="G38" s="63">
        <f>ROUND(('[12]P&amp;L'!C25+'[12]P&amp;L'!C26)/100000,2)</f>
        <v>178.19</v>
      </c>
      <c r="H38" s="61">
        <v>43.542315048622413</v>
      </c>
      <c r="I38" s="57">
        <v>1115.8</v>
      </c>
      <c r="J38" s="65"/>
      <c r="K38" s="52" t="s">
        <v>35</v>
      </c>
      <c r="L38" s="47">
        <f>L30-L31</f>
        <v>1561.2893817750005</v>
      </c>
      <c r="M38" s="48">
        <v>1323.2475023451502</v>
      </c>
      <c r="N38" s="48">
        <v>2394.9547363841934</v>
      </c>
      <c r="O38" s="47">
        <f>O30-O31</f>
        <v>2884.5368841201507</v>
      </c>
      <c r="P38" s="48">
        <v>4893.4984274841936</v>
      </c>
      <c r="Q38" s="49">
        <f>Q30-Q31</f>
        <v>10399.75</v>
      </c>
      <c r="R38" s="50"/>
      <c r="S38" s="50"/>
      <c r="T38" s="50"/>
      <c r="U38" s="50"/>
      <c r="V38" s="50"/>
      <c r="W38" s="50"/>
      <c r="X38" s="50"/>
      <c r="Y38" s="50"/>
      <c r="Z38" s="50"/>
      <c r="AA38" s="50"/>
      <c r="AB38" s="50"/>
      <c r="AC38" s="50"/>
      <c r="AD38" s="50"/>
      <c r="AE38" s="50"/>
      <c r="AF38" s="50"/>
      <c r="AG38" s="50"/>
      <c r="AH38" s="50"/>
      <c r="AI38" s="50"/>
    </row>
    <row r="39" spans="2:47" s="1" customFormat="1" ht="21" x14ac:dyDescent="0.35">
      <c r="B39" s="20"/>
      <c r="C39" s="16" t="s">
        <v>36</v>
      </c>
      <c r="D39" s="40">
        <f t="shared" si="1"/>
        <v>212.01999999999998</v>
      </c>
      <c r="E39" s="41">
        <v>217.57</v>
      </c>
      <c r="F39" s="41">
        <v>153.68067125040275</v>
      </c>
      <c r="G39" s="63">
        <f>ROUND('[12]P&amp;L'!C29/100000,2)</f>
        <v>429.59</v>
      </c>
      <c r="H39" s="61">
        <v>280.21156925040276</v>
      </c>
      <c r="I39" s="57">
        <v>701</v>
      </c>
      <c r="J39" s="51"/>
      <c r="K39" s="46"/>
      <c r="L39" s="47"/>
      <c r="M39" s="47"/>
      <c r="N39" s="47"/>
      <c r="O39" s="47"/>
      <c r="P39" s="48"/>
      <c r="Q39" s="49"/>
      <c r="R39" s="50"/>
      <c r="S39" s="50"/>
      <c r="T39" s="50">
        <f>G27-O38</f>
        <v>-6.8841201509712846E-3</v>
      </c>
      <c r="U39" s="50">
        <f>H27-P38</f>
        <v>4498.289115800002</v>
      </c>
      <c r="V39" s="50" t="e">
        <f>#REF!-#REF!</f>
        <v>#REF!</v>
      </c>
      <c r="W39" s="50">
        <f>I27-Q38</f>
        <v>0</v>
      </c>
      <c r="X39" s="50">
        <f>J27-R39</f>
        <v>0</v>
      </c>
      <c r="Y39" s="50"/>
      <c r="Z39" s="50"/>
      <c r="AA39" s="50"/>
      <c r="AB39" s="50"/>
      <c r="AC39" s="50"/>
      <c r="AD39" s="50"/>
      <c r="AE39" s="50"/>
      <c r="AF39" s="50"/>
      <c r="AG39" s="50"/>
      <c r="AH39" s="50"/>
      <c r="AI39" s="50"/>
    </row>
    <row r="40" spans="2:47" s="1" customFormat="1" ht="21" x14ac:dyDescent="0.35">
      <c r="B40" s="20"/>
      <c r="C40" s="16" t="s">
        <v>37</v>
      </c>
      <c r="D40" s="40">
        <f t="shared" si="1"/>
        <v>0</v>
      </c>
      <c r="E40" s="41">
        <v>44.62</v>
      </c>
      <c r="F40" s="41">
        <v>925.78052330000014</v>
      </c>
      <c r="G40" s="42">
        <f>ROUND(('[12]P&amp;L'!C31)/10^5,2)</f>
        <v>44.62</v>
      </c>
      <c r="H40" s="43">
        <v>2875.8764219</v>
      </c>
      <c r="I40" s="44">
        <v>2903.91</v>
      </c>
      <c r="J40" s="66"/>
      <c r="K40" s="46"/>
      <c r="L40" s="47"/>
      <c r="M40" s="47"/>
      <c r="N40" s="47"/>
      <c r="O40" s="47"/>
      <c r="P40" s="48"/>
      <c r="Q40" s="49"/>
      <c r="R40" s="50"/>
      <c r="S40" s="50"/>
      <c r="T40" s="50"/>
      <c r="U40" s="50"/>
      <c r="V40" s="50"/>
      <c r="W40" s="50"/>
      <c r="X40" s="50"/>
      <c r="Y40" s="50"/>
      <c r="Z40" s="50"/>
      <c r="AA40" s="50"/>
      <c r="AB40" s="50"/>
      <c r="AC40" s="50"/>
      <c r="AD40" s="50"/>
      <c r="AE40" s="50"/>
      <c r="AF40" s="50"/>
      <c r="AG40" s="50"/>
      <c r="AH40" s="50"/>
      <c r="AI40" s="50"/>
    </row>
    <row r="41" spans="2:47" s="1" customFormat="1" ht="21" x14ac:dyDescent="0.35">
      <c r="B41" s="20"/>
      <c r="C41" s="16" t="s">
        <v>38</v>
      </c>
      <c r="D41" s="40">
        <f t="shared" si="1"/>
        <v>144.15000000000003</v>
      </c>
      <c r="E41" s="41">
        <v>138.63999999999999</v>
      </c>
      <c r="F41" s="41">
        <v>143.15921763522499</v>
      </c>
      <c r="G41" s="63">
        <f>ROUND(('[12]P&amp;L'!C30)/10^5,2)</f>
        <v>282.79000000000002</v>
      </c>
      <c r="H41" s="61">
        <v>276.20188063954743</v>
      </c>
      <c r="I41" s="57">
        <v>683.7</v>
      </c>
      <c r="J41" s="40"/>
      <c r="K41" s="46"/>
      <c r="L41" s="47"/>
      <c r="M41" s="47"/>
      <c r="N41" s="47"/>
      <c r="O41" s="47"/>
      <c r="P41" s="47"/>
      <c r="Q41" s="49"/>
      <c r="R41" s="50"/>
      <c r="S41" s="50"/>
      <c r="T41" s="50"/>
      <c r="U41" s="50"/>
      <c r="V41" s="50"/>
      <c r="W41" s="50"/>
      <c r="X41" s="50"/>
      <c r="Y41" s="50"/>
      <c r="Z41" s="50"/>
      <c r="AA41" s="50"/>
      <c r="AB41" s="50"/>
      <c r="AC41" s="50"/>
      <c r="AD41" s="50"/>
      <c r="AE41" s="50"/>
      <c r="AF41" s="50"/>
      <c r="AG41" s="50"/>
      <c r="AH41" s="50"/>
      <c r="AI41" s="50"/>
    </row>
    <row r="42" spans="2:47" s="1" customFormat="1" ht="21" x14ac:dyDescent="0.35">
      <c r="B42" s="39"/>
      <c r="C42" s="16" t="s">
        <v>39</v>
      </c>
      <c r="D42" s="40">
        <f t="shared" si="1"/>
        <v>561.07000000000005</v>
      </c>
      <c r="E42" s="41">
        <v>523.41</v>
      </c>
      <c r="F42" s="41">
        <v>518.54220804085298</v>
      </c>
      <c r="G42" s="63">
        <f>ROUND(('[12]P&amp;L'!C27)/10^5,2)</f>
        <v>1084.48</v>
      </c>
      <c r="H42" s="61">
        <v>880.42839609640851</v>
      </c>
      <c r="I42" s="57">
        <v>2154.9299999999998</v>
      </c>
      <c r="J42" s="40"/>
      <c r="K42" s="46"/>
      <c r="L42" s="47"/>
      <c r="M42" s="47"/>
      <c r="N42" s="47"/>
      <c r="O42" s="16"/>
      <c r="P42" s="16"/>
      <c r="Q42" s="15"/>
      <c r="R42" s="58"/>
      <c r="S42" s="58"/>
      <c r="T42" s="58"/>
      <c r="U42" s="50"/>
      <c r="V42" s="50"/>
      <c r="W42" s="50"/>
      <c r="X42" s="50"/>
      <c r="Y42" s="50"/>
      <c r="Z42" s="50"/>
      <c r="AA42" s="50"/>
      <c r="AB42" s="50"/>
      <c r="AC42" s="50"/>
      <c r="AD42" s="50"/>
      <c r="AE42" s="50"/>
      <c r="AF42" s="50"/>
      <c r="AG42" s="50"/>
      <c r="AH42" s="50"/>
      <c r="AI42" s="50"/>
    </row>
    <row r="43" spans="2:47" s="1" customFormat="1" ht="21" x14ac:dyDescent="0.35">
      <c r="B43" s="39"/>
      <c r="C43" s="14" t="s">
        <v>40</v>
      </c>
      <c r="D43" s="63">
        <f>SUM(D29:D42)</f>
        <v>1489.2600000000002</v>
      </c>
      <c r="E43" s="61">
        <f>SUM(E29:E42)</f>
        <v>1440.75</v>
      </c>
      <c r="F43" s="56">
        <f>SUM(F29:F42)</f>
        <v>2374.1662433323286</v>
      </c>
      <c r="G43" s="63">
        <f>SUM(G29:G42)</f>
        <v>3678.9657769668856</v>
      </c>
      <c r="H43" s="61">
        <f>SUM(H29:H42)</f>
        <v>10226.523006064861</v>
      </c>
      <c r="I43" s="57">
        <f>+SUM(I29:I42)</f>
        <v>11130.59</v>
      </c>
      <c r="J43" s="51">
        <v>2</v>
      </c>
      <c r="K43" s="46" t="s">
        <v>41</v>
      </c>
      <c r="L43" s="47"/>
      <c r="M43" s="47"/>
      <c r="N43" s="47"/>
      <c r="O43" s="47"/>
      <c r="P43" s="48"/>
      <c r="Q43" s="15"/>
      <c r="R43" s="50"/>
      <c r="S43" s="50"/>
      <c r="T43" s="50"/>
      <c r="U43" s="59"/>
      <c r="V43" s="59"/>
      <c r="W43" s="67"/>
      <c r="X43" s="59"/>
      <c r="Y43" s="59"/>
      <c r="Z43" s="50"/>
      <c r="AA43" s="50"/>
      <c r="AB43" s="50"/>
      <c r="AC43" s="50"/>
      <c r="AD43" s="50"/>
      <c r="AE43" s="50"/>
      <c r="AF43" s="50"/>
      <c r="AG43" s="50"/>
      <c r="AH43" s="50"/>
      <c r="AI43" s="50"/>
    </row>
    <row r="44" spans="2:47" s="1" customFormat="1" ht="21" x14ac:dyDescent="0.35">
      <c r="B44" s="17">
        <v>3</v>
      </c>
      <c r="C44" s="14" t="s">
        <v>42</v>
      </c>
      <c r="D44" s="14"/>
      <c r="E44" s="16"/>
      <c r="F44" s="41"/>
      <c r="G44" s="14"/>
      <c r="H44" s="43"/>
      <c r="I44" s="44"/>
      <c r="J44" s="68"/>
      <c r="K44" s="52" t="s">
        <v>43</v>
      </c>
      <c r="L44" s="48"/>
      <c r="M44" s="48"/>
      <c r="N44" s="48"/>
      <c r="O44" s="47"/>
      <c r="P44" s="69"/>
      <c r="Q44" s="70"/>
      <c r="R44" s="58"/>
      <c r="S44" s="58"/>
      <c r="T44" s="58"/>
      <c r="U44" s="58"/>
      <c r="V44" s="58"/>
      <c r="X44" s="50"/>
      <c r="Y44" s="50"/>
      <c r="Z44" s="50"/>
      <c r="AA44" s="50"/>
      <c r="AB44" s="50"/>
      <c r="AC44" s="50"/>
      <c r="AD44" s="50"/>
      <c r="AE44" s="50"/>
      <c r="AF44" s="50"/>
      <c r="AG44" s="50"/>
      <c r="AH44" s="50"/>
      <c r="AI44" s="50"/>
      <c r="AJ44" s="50"/>
      <c r="AK44" s="50"/>
      <c r="AL44" s="50"/>
      <c r="AM44" s="50"/>
      <c r="AN44" s="50"/>
      <c r="AP44" s="50"/>
      <c r="AQ44" s="50"/>
      <c r="AR44" s="50"/>
      <c r="AS44" s="50"/>
      <c r="AT44" s="50"/>
      <c r="AU44" s="50"/>
    </row>
    <row r="45" spans="2:47" s="1" customFormat="1" ht="21" x14ac:dyDescent="0.35">
      <c r="B45" s="39"/>
      <c r="C45" s="14" t="s">
        <v>44</v>
      </c>
      <c r="D45" s="60">
        <f>D27-D43</f>
        <v>1394.9785828999993</v>
      </c>
      <c r="E45" s="40">
        <f>E27-E43</f>
        <v>903.53542649999963</v>
      </c>
      <c r="F45" s="41">
        <f>F27-F43-0.01</f>
        <v>20.77849305186486</v>
      </c>
      <c r="G45" s="60">
        <f>G27-G43</f>
        <v>-794.4357769668859</v>
      </c>
      <c r="H45" s="61">
        <f>H27-H43</f>
        <v>-834.73546278066533</v>
      </c>
      <c r="I45" s="71">
        <f>I27-I43</f>
        <v>-730.84000000000015</v>
      </c>
      <c r="J45" s="51"/>
      <c r="K45" s="52" t="s">
        <v>45</v>
      </c>
      <c r="L45" s="48"/>
      <c r="M45" s="48"/>
      <c r="N45" s="48"/>
      <c r="O45" s="47"/>
      <c r="P45" s="48"/>
      <c r="Q45" s="49"/>
      <c r="R45" s="50"/>
      <c r="S45" s="50"/>
      <c r="T45" s="50"/>
      <c r="U45" s="50"/>
      <c r="V45" s="50"/>
      <c r="W45" s="50"/>
      <c r="X45" s="50"/>
      <c r="Y45" s="50"/>
      <c r="Z45" s="50"/>
      <c r="AA45" s="50"/>
      <c r="AB45" s="50"/>
      <c r="AC45" s="50"/>
      <c r="AD45" s="50"/>
      <c r="AE45" s="50"/>
      <c r="AF45" s="50"/>
      <c r="AG45" s="50"/>
      <c r="AH45" s="50"/>
      <c r="AI45" s="50"/>
      <c r="AJ45" s="50"/>
      <c r="AK45" s="50"/>
      <c r="AL45" s="50"/>
      <c r="AM45" s="50"/>
      <c r="AN45" s="50"/>
      <c r="AP45" s="50"/>
      <c r="AQ45" s="50"/>
      <c r="AR45" s="50"/>
      <c r="AS45" s="50"/>
      <c r="AT45" s="50"/>
      <c r="AU45" s="50"/>
    </row>
    <row r="46" spans="2:47" s="1" customFormat="1" ht="21" x14ac:dyDescent="0.35">
      <c r="B46" s="39">
        <v>4</v>
      </c>
      <c r="C46" s="16" t="s">
        <v>46</v>
      </c>
      <c r="D46" s="40">
        <f>G46-E46</f>
        <v>143.90000000000003</v>
      </c>
      <c r="E46" s="16">
        <v>148.76</v>
      </c>
      <c r="F46" s="41">
        <v>186.56066374532682</v>
      </c>
      <c r="G46" s="63">
        <f>ROUND(('[12]P&amp;L'!C15+'[12]P&amp;L'!C14)/10^5,2)</f>
        <v>292.66000000000003</v>
      </c>
      <c r="H46" s="61">
        <v>324.40710970033484</v>
      </c>
      <c r="I46" s="57">
        <v>729.32</v>
      </c>
      <c r="J46" s="51"/>
      <c r="K46" s="52" t="s">
        <v>23</v>
      </c>
      <c r="L46" s="48">
        <f>O46-M46</f>
        <v>7.5602316354006689</v>
      </c>
      <c r="M46" s="48">
        <v>-194.12214790186798</v>
      </c>
      <c r="N46" s="48">
        <v>32.649012836900965</v>
      </c>
      <c r="O46" s="47">
        <f>'[12]P&amp;L Chart'!S73</f>
        <v>-186.56191626646731</v>
      </c>
      <c r="P46" s="48">
        <v>-2470.3205788952996</v>
      </c>
      <c r="Q46" s="49">
        <v>-234.67</v>
      </c>
      <c r="R46" s="58"/>
      <c r="S46" s="58"/>
      <c r="T46" s="72"/>
      <c r="U46" s="50"/>
      <c r="V46" s="50"/>
      <c r="W46" s="50"/>
      <c r="X46" s="50"/>
      <c r="Y46" s="50"/>
      <c r="Z46" s="50"/>
      <c r="AA46" s="50"/>
      <c r="AB46" s="50"/>
      <c r="AC46" s="50"/>
      <c r="AD46" s="50"/>
      <c r="AE46" s="50"/>
      <c r="AF46" s="50"/>
      <c r="AG46" s="50"/>
      <c r="AH46" s="50"/>
      <c r="AI46" s="50"/>
      <c r="AJ46" s="50"/>
      <c r="AK46" s="50"/>
      <c r="AL46" s="50"/>
      <c r="AM46" s="50"/>
      <c r="AN46" s="50"/>
      <c r="AP46" s="50"/>
      <c r="AQ46" s="50"/>
      <c r="AR46" s="50"/>
      <c r="AS46" s="50"/>
      <c r="AT46" s="50"/>
      <c r="AU46" s="50"/>
    </row>
    <row r="47" spans="2:47" s="1" customFormat="1" ht="21" x14ac:dyDescent="0.35">
      <c r="B47" s="17">
        <v>5</v>
      </c>
      <c r="C47" s="14" t="s">
        <v>47</v>
      </c>
      <c r="D47" s="63">
        <f>D45+D46</f>
        <v>1538.8785828999994</v>
      </c>
      <c r="E47" s="61">
        <f>E45+E46</f>
        <v>1052.2954264999996</v>
      </c>
      <c r="F47" s="56">
        <f>F45+F46</f>
        <v>207.33915679719169</v>
      </c>
      <c r="G47" s="63">
        <f>G45+G46</f>
        <v>-501.77577696688587</v>
      </c>
      <c r="H47" s="61">
        <f>+H45+H46+0.01</f>
        <v>-510.3183530803305</v>
      </c>
      <c r="I47" s="57">
        <f>+I45+I46</f>
        <v>-1.5200000000000955</v>
      </c>
      <c r="J47" s="51"/>
      <c r="K47" s="52" t="s">
        <v>48</v>
      </c>
      <c r="L47" s="48">
        <f>O47-M47</f>
        <v>4.6916599999999997</v>
      </c>
      <c r="M47" s="48">
        <v>-3.5814456386547615</v>
      </c>
      <c r="N47" s="48">
        <v>-11.576487838243059</v>
      </c>
      <c r="O47" s="47">
        <f>'[12]P&amp;L Chart'!T73</f>
        <v>1.1102143613452382</v>
      </c>
      <c r="P47" s="48">
        <v>-21.165758752617243</v>
      </c>
      <c r="Q47" s="49">
        <v>-37.67</v>
      </c>
      <c r="R47" s="50"/>
      <c r="S47" s="50"/>
      <c r="T47" s="59"/>
      <c r="U47" s="50"/>
      <c r="V47" s="50"/>
      <c r="W47" s="50"/>
      <c r="X47" s="50"/>
      <c r="Y47" s="50"/>
      <c r="Z47" s="50"/>
      <c r="AA47" s="50"/>
      <c r="AB47" s="50"/>
      <c r="AC47" s="50"/>
      <c r="AD47" s="50"/>
      <c r="AE47" s="50"/>
      <c r="AF47" s="50"/>
      <c r="AG47" s="50"/>
      <c r="AH47" s="50"/>
      <c r="AI47" s="50"/>
      <c r="AJ47" s="50"/>
      <c r="AK47" s="50"/>
      <c r="AL47" s="50"/>
      <c r="AM47" s="50"/>
      <c r="AN47" s="50"/>
      <c r="AP47" s="50"/>
      <c r="AQ47" s="50"/>
      <c r="AR47" s="50"/>
      <c r="AS47" s="50"/>
      <c r="AT47" s="50"/>
      <c r="AU47" s="50"/>
    </row>
    <row r="48" spans="2:47" s="1" customFormat="1" ht="21" x14ac:dyDescent="0.35">
      <c r="B48" s="39">
        <v>6</v>
      </c>
      <c r="C48" s="16" t="s">
        <v>49</v>
      </c>
      <c r="D48" s="40">
        <f>G48-E48</f>
        <v>183.46</v>
      </c>
      <c r="E48" s="16">
        <v>174.02</v>
      </c>
      <c r="F48" s="41">
        <v>210.65578159680371</v>
      </c>
      <c r="G48" s="63">
        <f>ROUND(('[12]P&amp;L'!C28)/10^5,2)</f>
        <v>357.48</v>
      </c>
      <c r="H48" s="61">
        <v>408.4940409922375</v>
      </c>
      <c r="I48" s="57">
        <v>770.89</v>
      </c>
      <c r="J48" s="51"/>
      <c r="K48" s="52" t="s">
        <v>27</v>
      </c>
      <c r="L48" s="48">
        <f>O48-M48</f>
        <v>136.16576429715496</v>
      </c>
      <c r="M48" s="48">
        <v>48.508163119470886</v>
      </c>
      <c r="N48" s="48">
        <v>7.1983969764382438</v>
      </c>
      <c r="O48" s="47">
        <f>'[12]P&amp;L Chart'!V73</f>
        <v>184.67392741662584</v>
      </c>
      <c r="P48" s="48">
        <v>-6.5087130235617563</v>
      </c>
      <c r="Q48" s="49">
        <v>-73.89</v>
      </c>
      <c r="R48" s="58"/>
      <c r="S48" s="58"/>
      <c r="T48" s="72"/>
      <c r="U48" s="50"/>
      <c r="V48" s="50"/>
      <c r="W48" s="50"/>
      <c r="X48" s="50"/>
      <c r="Y48" s="50"/>
      <c r="Z48" s="50"/>
      <c r="AA48" s="50"/>
      <c r="AB48" s="50"/>
      <c r="AC48" s="50"/>
      <c r="AD48" s="50"/>
      <c r="AE48" s="50"/>
      <c r="AF48" s="50"/>
      <c r="AG48" s="50"/>
      <c r="AH48" s="50"/>
      <c r="AI48" s="50"/>
      <c r="AJ48" s="50"/>
      <c r="AK48" s="50"/>
      <c r="AL48" s="50"/>
      <c r="AM48" s="50"/>
      <c r="AN48" s="50"/>
      <c r="AP48" s="50"/>
      <c r="AQ48" s="50"/>
      <c r="AR48" s="50"/>
      <c r="AS48" s="50"/>
      <c r="AT48" s="50"/>
      <c r="AU48" s="50"/>
    </row>
    <row r="49" spans="1:47" s="1" customFormat="1" ht="21" x14ac:dyDescent="0.35">
      <c r="B49" s="17">
        <v>7</v>
      </c>
      <c r="C49" s="14" t="s">
        <v>50</v>
      </c>
      <c r="D49" s="60">
        <f t="shared" ref="D49:I49" si="2">D47-D48</f>
        <v>1355.4185828999994</v>
      </c>
      <c r="E49" s="40">
        <f t="shared" si="2"/>
        <v>878.27542649999964</v>
      </c>
      <c r="F49" s="41">
        <f t="shared" si="2"/>
        <v>-3.3166247996120148</v>
      </c>
      <c r="G49" s="60">
        <f t="shared" si="2"/>
        <v>-859.25577696688583</v>
      </c>
      <c r="H49" s="61">
        <f t="shared" si="2"/>
        <v>-918.81239407256794</v>
      </c>
      <c r="I49" s="71">
        <f t="shared" si="2"/>
        <v>-772.41000000000008</v>
      </c>
      <c r="J49" s="51"/>
      <c r="K49" s="52" t="s">
        <v>29</v>
      </c>
      <c r="L49" s="48">
        <f>O49-M49</f>
        <v>52.57504391314464</v>
      </c>
      <c r="M49" s="48">
        <v>140.40232343685798</v>
      </c>
      <c r="N49" s="48">
        <v>168.07885601320638</v>
      </c>
      <c r="O49" s="47">
        <f>'[12]P&amp;L Chart'!W73-0.01</f>
        <v>192.97736735000262</v>
      </c>
      <c r="P49" s="48">
        <v>325.50247270104961</v>
      </c>
      <c r="Q49" s="49">
        <v>625.67999999999995</v>
      </c>
      <c r="R49" s="50"/>
      <c r="S49" s="50"/>
      <c r="T49" s="50"/>
      <c r="U49" s="50"/>
      <c r="V49" s="50"/>
      <c r="W49" s="50"/>
      <c r="X49" s="50"/>
      <c r="Y49" s="50"/>
      <c r="Z49" s="50"/>
      <c r="AA49" s="50"/>
      <c r="AB49" s="50"/>
      <c r="AC49" s="50"/>
      <c r="AD49" s="50"/>
      <c r="AE49" s="50"/>
      <c r="AF49" s="50"/>
      <c r="AG49" s="50"/>
      <c r="AH49" s="64"/>
      <c r="AI49" s="64"/>
      <c r="AJ49" s="64"/>
      <c r="AK49" s="64"/>
      <c r="AL49" s="64"/>
      <c r="AM49" s="64"/>
      <c r="AN49" s="64"/>
      <c r="AP49" s="50"/>
      <c r="AQ49" s="50"/>
      <c r="AR49" s="50"/>
      <c r="AS49" s="50"/>
      <c r="AT49" s="50"/>
      <c r="AU49" s="50"/>
    </row>
    <row r="50" spans="1:47" s="1" customFormat="1" ht="21" x14ac:dyDescent="0.35">
      <c r="A50" s="50"/>
      <c r="B50" s="39">
        <v>8</v>
      </c>
      <c r="C50" s="16" t="s">
        <v>51</v>
      </c>
      <c r="D50" s="16"/>
      <c r="E50" s="41">
        <v>0</v>
      </c>
      <c r="F50" s="41"/>
      <c r="G50" s="60">
        <v>0</v>
      </c>
      <c r="H50" s="61">
        <v>0</v>
      </c>
      <c r="I50" s="57">
        <v>0</v>
      </c>
      <c r="J50" s="51"/>
      <c r="K50" s="52" t="s">
        <v>31</v>
      </c>
      <c r="L50" s="47">
        <f>SUM(L46:L49)</f>
        <v>200.99269984570029</v>
      </c>
      <c r="M50" s="48">
        <v>-8.7931069841938836</v>
      </c>
      <c r="N50" s="48">
        <v>196.34977798830252</v>
      </c>
      <c r="O50" s="47">
        <f>SUM(O46:O49)</f>
        <v>192.1995928615064</v>
      </c>
      <c r="P50" s="48">
        <v>-2172.5025779704292</v>
      </c>
      <c r="Q50" s="49">
        <v>279.45</v>
      </c>
      <c r="R50" s="58"/>
      <c r="S50" s="58"/>
      <c r="T50" s="58"/>
      <c r="U50" s="50"/>
      <c r="V50" s="50"/>
      <c r="W50" s="50"/>
      <c r="X50" s="50"/>
      <c r="Y50" s="50"/>
      <c r="Z50" s="73"/>
      <c r="AA50" s="50"/>
      <c r="AB50" s="50"/>
      <c r="AC50" s="50"/>
      <c r="AD50" s="50"/>
      <c r="AE50" s="50"/>
      <c r="AF50" s="50"/>
      <c r="AG50" s="50"/>
      <c r="AH50" s="50"/>
      <c r="AI50" s="50"/>
      <c r="AJ50" s="50"/>
      <c r="AK50" s="50"/>
      <c r="AL50" s="50"/>
      <c r="AM50" s="50"/>
      <c r="AN50" s="50"/>
      <c r="AP50" s="50"/>
      <c r="AQ50" s="50"/>
      <c r="AR50" s="50"/>
      <c r="AS50" s="50"/>
      <c r="AT50" s="50"/>
      <c r="AU50" s="50"/>
    </row>
    <row r="51" spans="1:47" s="1" customFormat="1" ht="21" x14ac:dyDescent="0.35">
      <c r="B51" s="17">
        <v>9</v>
      </c>
      <c r="C51" s="14" t="s">
        <v>52</v>
      </c>
      <c r="D51" s="60">
        <f>D49-D50</f>
        <v>1355.4185828999994</v>
      </c>
      <c r="E51" s="40">
        <f>E49-E50</f>
        <v>878.27542649999964</v>
      </c>
      <c r="F51" s="41">
        <f>F49-F50</f>
        <v>-3.3166247996120148</v>
      </c>
      <c r="G51" s="60">
        <f>G49-G50</f>
        <v>-859.25577696688583</v>
      </c>
      <c r="H51" s="61">
        <f>H49+H50</f>
        <v>-918.81239407256794</v>
      </c>
      <c r="I51" s="71">
        <f>I49</f>
        <v>-772.41000000000008</v>
      </c>
      <c r="J51" s="51"/>
      <c r="K51" s="74"/>
      <c r="L51" s="40"/>
      <c r="M51" s="40"/>
      <c r="N51" s="40"/>
      <c r="O51" s="47"/>
      <c r="P51" s="16"/>
      <c r="Q51" s="15"/>
      <c r="R51" s="50"/>
      <c r="S51" s="50"/>
      <c r="T51" s="50"/>
      <c r="U51" s="50"/>
      <c r="V51" s="50"/>
      <c r="W51" s="50"/>
      <c r="X51" s="50"/>
      <c r="Y51" s="50"/>
      <c r="Z51" s="50"/>
      <c r="AA51" s="50"/>
      <c r="AB51" s="50"/>
      <c r="AC51" s="50"/>
      <c r="AD51" s="50"/>
      <c r="AE51" s="50"/>
      <c r="AF51" s="50"/>
      <c r="AG51" s="50"/>
      <c r="AH51" s="50"/>
      <c r="AI51" s="50"/>
      <c r="AJ51" s="50"/>
      <c r="AK51" s="50"/>
      <c r="AL51" s="50"/>
      <c r="AM51" s="50"/>
      <c r="AN51" s="50"/>
    </row>
    <row r="52" spans="1:47" s="1" customFormat="1" ht="21" x14ac:dyDescent="0.35">
      <c r="B52" s="39"/>
      <c r="C52" s="14"/>
      <c r="D52" s="14"/>
      <c r="E52" s="16"/>
      <c r="F52" s="41"/>
      <c r="G52" s="14"/>
      <c r="H52" s="61"/>
      <c r="I52" s="57"/>
      <c r="J52" s="75"/>
      <c r="K52" s="52" t="s">
        <v>53</v>
      </c>
      <c r="L52" s="48">
        <f>O52-M52</f>
        <v>183.46</v>
      </c>
      <c r="M52" s="48">
        <v>174.02</v>
      </c>
      <c r="N52" s="48">
        <v>210.65578159680371</v>
      </c>
      <c r="O52" s="47">
        <f>G48</f>
        <v>357.48</v>
      </c>
      <c r="P52" s="48">
        <v>408.4940409922375</v>
      </c>
      <c r="Q52" s="49">
        <v>770.89</v>
      </c>
      <c r="R52" s="76"/>
      <c r="S52" s="76"/>
      <c r="T52" s="76"/>
      <c r="U52" s="50"/>
      <c r="V52" s="76"/>
      <c r="X52" s="50"/>
      <c r="Y52" s="50"/>
      <c r="Z52" s="50"/>
      <c r="AA52" s="50"/>
      <c r="AB52" s="50"/>
      <c r="AC52" s="50"/>
      <c r="AD52" s="50"/>
      <c r="AE52" s="50"/>
      <c r="AF52" s="50"/>
      <c r="AG52" s="50"/>
      <c r="AH52" s="50"/>
      <c r="AI52" s="50"/>
      <c r="AJ52" s="50"/>
      <c r="AK52" s="50"/>
      <c r="AL52" s="50"/>
      <c r="AM52" s="50"/>
      <c r="AN52" s="50"/>
      <c r="AP52" s="50"/>
      <c r="AQ52" s="50"/>
      <c r="AR52" s="50"/>
      <c r="AS52" s="50"/>
      <c r="AT52" s="50"/>
      <c r="AU52" s="50"/>
    </row>
    <row r="53" spans="1:47" s="1" customFormat="1" ht="21" x14ac:dyDescent="0.35">
      <c r="B53" s="17">
        <v>10</v>
      </c>
      <c r="C53" s="14" t="s">
        <v>54</v>
      </c>
      <c r="D53" s="77">
        <f>D51</f>
        <v>1355.4185828999994</v>
      </c>
      <c r="E53" s="78">
        <f>E51</f>
        <v>878.27542649999964</v>
      </c>
      <c r="F53" s="56">
        <f>F51</f>
        <v>-3.3166247996120148</v>
      </c>
      <c r="G53" s="77">
        <f>G51</f>
        <v>-859.25577696688583</v>
      </c>
      <c r="H53" s="78">
        <v>-2531.9389364943354</v>
      </c>
      <c r="I53" s="79">
        <v>-774.7600000000001</v>
      </c>
      <c r="J53" s="75"/>
      <c r="K53" s="52" t="s">
        <v>55</v>
      </c>
      <c r="L53" s="48"/>
      <c r="M53" s="48"/>
      <c r="N53" s="48"/>
      <c r="O53" s="47"/>
      <c r="P53" s="48"/>
      <c r="Q53" s="49"/>
      <c r="R53" s="50"/>
      <c r="S53" s="50"/>
      <c r="T53" s="50"/>
      <c r="U53" s="50"/>
      <c r="V53" s="50"/>
      <c r="W53" s="50"/>
      <c r="X53" s="50"/>
      <c r="Y53" s="50"/>
      <c r="Z53" s="50"/>
      <c r="AA53" s="50"/>
      <c r="AB53" s="50"/>
      <c r="AC53" s="50"/>
      <c r="AD53" s="50"/>
      <c r="AE53" s="50"/>
      <c r="AF53" s="50"/>
      <c r="AG53" s="50"/>
      <c r="AH53" s="50"/>
      <c r="AI53" s="50"/>
    </row>
    <row r="54" spans="1:47" s="1" customFormat="1" ht="21" x14ac:dyDescent="0.35">
      <c r="B54" s="39">
        <v>11</v>
      </c>
      <c r="C54" s="16" t="s">
        <v>56</v>
      </c>
      <c r="D54" s="40">
        <f>G54-E54</f>
        <v>0</v>
      </c>
      <c r="E54" s="41">
        <v>0</v>
      </c>
      <c r="F54" s="41"/>
      <c r="G54" s="63">
        <f>ROUND('[13]P&amp;L'!B40/100000,2)</f>
        <v>0</v>
      </c>
      <c r="H54" s="61">
        <v>-93.993726968198104</v>
      </c>
      <c r="I54" s="57">
        <v>-93.99</v>
      </c>
      <c r="J54" s="80"/>
      <c r="K54" s="52" t="s">
        <v>57</v>
      </c>
      <c r="L54" s="48">
        <f>O54-M54</f>
        <v>-14.928336765709737</v>
      </c>
      <c r="M54" s="48">
        <v>-40.045214782037618</v>
      </c>
      <c r="N54" s="48">
        <v>-10.999378808889695</v>
      </c>
      <c r="O54" s="47">
        <f>-'[12]P&amp;L Chart'!U73+0.01</f>
        <v>-54.973551547747356</v>
      </c>
      <c r="P54" s="48">
        <v>-42.265627655036567</v>
      </c>
      <c r="Q54" s="49">
        <v>280.96753706250479</v>
      </c>
      <c r="R54" s="58"/>
      <c r="S54" s="58"/>
      <c r="T54" s="73"/>
      <c r="U54" s="50"/>
      <c r="V54" s="50"/>
      <c r="W54" s="50"/>
      <c r="X54" s="50"/>
      <c r="Y54" s="50"/>
      <c r="Z54" s="50"/>
      <c r="AA54" s="50"/>
      <c r="AB54" s="50"/>
      <c r="AC54" s="50"/>
      <c r="AD54" s="50"/>
      <c r="AE54" s="50"/>
      <c r="AF54" s="50"/>
      <c r="AG54" s="50"/>
      <c r="AH54" s="64"/>
      <c r="AI54" s="64"/>
      <c r="AJ54" s="64"/>
      <c r="AK54" s="64"/>
      <c r="AL54" s="64"/>
      <c r="AM54" s="64"/>
      <c r="AN54" s="64"/>
      <c r="AP54" s="50"/>
      <c r="AQ54" s="50"/>
      <c r="AR54" s="50"/>
      <c r="AS54" s="50"/>
      <c r="AT54" s="50"/>
      <c r="AU54" s="50"/>
    </row>
    <row r="55" spans="1:47" s="1" customFormat="1" ht="21" x14ac:dyDescent="0.35">
      <c r="B55" s="17">
        <v>12</v>
      </c>
      <c r="C55" s="14" t="s">
        <v>58</v>
      </c>
      <c r="D55" s="63">
        <f>D53-D54</f>
        <v>1355.4185828999994</v>
      </c>
      <c r="E55" s="61">
        <f>E53-E54</f>
        <v>878.27542649999964</v>
      </c>
      <c r="F55" s="56">
        <f>F53-F54</f>
        <v>-3.3166247996120148</v>
      </c>
      <c r="G55" s="63">
        <f>G53-G54</f>
        <v>-859.25577696688583</v>
      </c>
      <c r="H55" s="61">
        <v>-2437.9452095261372</v>
      </c>
      <c r="I55" s="57">
        <f>I53-I54</f>
        <v>-680.7700000000001</v>
      </c>
      <c r="J55" s="81"/>
      <c r="K55" s="52" t="s">
        <v>59</v>
      </c>
      <c r="L55" s="47">
        <f>L50-L52-L54</f>
        <v>32.461036611410016</v>
      </c>
      <c r="M55" s="48">
        <v>-142.75789220215628</v>
      </c>
      <c r="N55" s="48">
        <f>-3.30662479961149-0.01</f>
        <v>-3.3166247996114899</v>
      </c>
      <c r="O55" s="47">
        <f>O50-O52-O54+0.01</f>
        <v>-110.29685559074626</v>
      </c>
      <c r="P55" s="48">
        <v>-2538.7109913076301</v>
      </c>
      <c r="Q55" s="49">
        <v>-772.40753706250484</v>
      </c>
      <c r="R55" s="50"/>
      <c r="S55" s="50"/>
      <c r="T55" s="50"/>
      <c r="U55" s="50"/>
      <c r="V55" s="50"/>
      <c r="W55" s="50"/>
      <c r="X55" s="50"/>
      <c r="Y55" s="50"/>
      <c r="Z55" s="73"/>
      <c r="AA55" s="50"/>
      <c r="AB55" s="50"/>
      <c r="AC55" s="50"/>
      <c r="AD55" s="50"/>
      <c r="AE55" s="50"/>
      <c r="AF55" s="50"/>
      <c r="AG55" s="50"/>
      <c r="AH55" s="50"/>
      <c r="AI55" s="50"/>
    </row>
    <row r="56" spans="1:47" s="1" customFormat="1" ht="21" x14ac:dyDescent="0.35">
      <c r="B56" s="39"/>
      <c r="C56" s="14"/>
      <c r="D56" s="14"/>
      <c r="E56" s="16"/>
      <c r="F56" s="41"/>
      <c r="G56" s="14"/>
      <c r="H56" s="16"/>
      <c r="I56" s="15"/>
      <c r="J56" s="18"/>
      <c r="K56" s="52"/>
      <c r="L56" s="47"/>
      <c r="M56" s="48"/>
      <c r="N56" s="48"/>
      <c r="O56" s="47"/>
      <c r="P56" s="48"/>
      <c r="Q56" s="49"/>
      <c r="R56" s="50"/>
      <c r="S56" s="50"/>
      <c r="T56" s="50">
        <f>G51-O55</f>
        <v>-748.95892137613953</v>
      </c>
      <c r="U56" s="50">
        <f>H51-P55</f>
        <v>1619.8985972350622</v>
      </c>
      <c r="V56" s="50" t="e">
        <f>#REF!-#REF!</f>
        <v>#REF!</v>
      </c>
      <c r="W56" s="50">
        <f>I51-Q55</f>
        <v>-2.4629374952382932E-3</v>
      </c>
      <c r="X56" s="50">
        <f>J55-R56</f>
        <v>0</v>
      </c>
      <c r="Y56" s="50"/>
      <c r="Z56" s="50"/>
      <c r="AA56" s="50"/>
      <c r="AB56" s="50"/>
      <c r="AC56" s="50"/>
      <c r="AD56" s="50"/>
      <c r="AE56" s="50"/>
      <c r="AF56" s="50"/>
      <c r="AG56" s="50"/>
      <c r="AH56" s="50"/>
      <c r="AI56" s="50"/>
    </row>
    <row r="57" spans="1:47" s="1" customFormat="1" ht="21" x14ac:dyDescent="0.35">
      <c r="B57" s="17">
        <v>13</v>
      </c>
      <c r="C57" s="14" t="s">
        <v>60</v>
      </c>
      <c r="D57" s="63">
        <v>0</v>
      </c>
      <c r="E57" s="61">
        <v>0</v>
      </c>
      <c r="F57" s="56">
        <v>0</v>
      </c>
      <c r="G57" s="63">
        <v>0</v>
      </c>
      <c r="H57" s="61">
        <v>-6.7720548132935914</v>
      </c>
      <c r="I57" s="57">
        <v>2.35</v>
      </c>
      <c r="J57" s="16"/>
      <c r="K57" s="52"/>
      <c r="L57" s="48"/>
      <c r="M57" s="48"/>
      <c r="N57" s="48"/>
      <c r="O57" s="47"/>
      <c r="P57" s="48"/>
      <c r="Q57" s="49"/>
      <c r="R57" s="50"/>
      <c r="S57" s="50"/>
      <c r="T57" s="50"/>
      <c r="U57" s="50"/>
      <c r="V57" s="50"/>
      <c r="W57" s="50"/>
      <c r="X57" s="50"/>
      <c r="Y57" s="50"/>
      <c r="Z57" s="50"/>
      <c r="AA57" s="50"/>
      <c r="AB57" s="50"/>
      <c r="AC57" s="50"/>
      <c r="AD57" s="50"/>
      <c r="AE57" s="50"/>
      <c r="AF57" s="50"/>
      <c r="AG57" s="50"/>
      <c r="AH57" s="50"/>
      <c r="AI57" s="50"/>
    </row>
    <row r="58" spans="1:47" s="1" customFormat="1" ht="21" x14ac:dyDescent="0.35">
      <c r="B58" s="39">
        <v>14</v>
      </c>
      <c r="C58" s="16" t="s">
        <v>56</v>
      </c>
      <c r="D58" s="60">
        <v>0</v>
      </c>
      <c r="E58" s="40">
        <v>0</v>
      </c>
      <c r="F58" s="41">
        <v>0</v>
      </c>
      <c r="G58" s="60">
        <v>0</v>
      </c>
      <c r="H58" s="61">
        <v>20.665596968198106</v>
      </c>
      <c r="I58" s="57">
        <v>20.67</v>
      </c>
      <c r="J58" s="16"/>
      <c r="K58" s="52"/>
      <c r="L58" s="48"/>
      <c r="M58" s="48"/>
      <c r="N58" s="48"/>
      <c r="O58" s="47"/>
      <c r="P58" s="48"/>
      <c r="Q58" s="49"/>
      <c r="R58" s="58"/>
      <c r="S58" s="58"/>
      <c r="T58" s="58"/>
      <c r="U58" s="50"/>
      <c r="V58" s="50"/>
      <c r="W58" s="50"/>
      <c r="X58" s="50"/>
      <c r="Y58" s="50"/>
      <c r="Z58" s="50"/>
      <c r="AA58" s="50"/>
      <c r="AB58" s="50"/>
      <c r="AC58" s="50"/>
      <c r="AD58" s="50"/>
      <c r="AE58" s="50"/>
      <c r="AF58" s="50"/>
      <c r="AG58" s="50"/>
      <c r="AH58" s="50"/>
      <c r="AI58" s="50"/>
    </row>
    <row r="59" spans="1:47" s="1" customFormat="1" ht="21" x14ac:dyDescent="0.35">
      <c r="B59" s="17">
        <v>15</v>
      </c>
      <c r="C59" s="14" t="s">
        <v>61</v>
      </c>
      <c r="D59" s="60">
        <v>0</v>
      </c>
      <c r="E59" s="40">
        <v>0</v>
      </c>
      <c r="F59" s="41">
        <v>0</v>
      </c>
      <c r="G59" s="60">
        <v>0</v>
      </c>
      <c r="H59" s="61">
        <v>-27.437651781491695</v>
      </c>
      <c r="I59" s="57">
        <f>I57-I58</f>
        <v>-18.32</v>
      </c>
      <c r="J59" s="81"/>
      <c r="K59" s="52"/>
      <c r="L59" s="48"/>
      <c r="M59" s="48"/>
      <c r="N59" s="48"/>
      <c r="O59" s="47"/>
      <c r="P59" s="48"/>
      <c r="Q59" s="49"/>
      <c r="R59" s="50"/>
      <c r="S59" s="50"/>
      <c r="T59" s="50"/>
      <c r="U59" s="50"/>
      <c r="V59" s="50"/>
      <c r="W59" s="50"/>
      <c r="X59" s="50"/>
      <c r="Y59" s="50"/>
      <c r="Z59" s="50"/>
      <c r="AA59" s="50"/>
      <c r="AB59" s="50"/>
      <c r="AC59" s="50"/>
      <c r="AD59" s="50"/>
      <c r="AE59" s="50"/>
      <c r="AF59" s="50"/>
      <c r="AG59" s="50"/>
      <c r="AH59" s="50"/>
      <c r="AI59" s="50"/>
    </row>
    <row r="60" spans="1:47" s="1" customFormat="1" ht="21" x14ac:dyDescent="0.35">
      <c r="B60" s="39"/>
      <c r="C60" s="14"/>
      <c r="D60" s="14"/>
      <c r="E60" s="16"/>
      <c r="F60" s="41"/>
      <c r="G60" s="14"/>
      <c r="H60" s="61"/>
      <c r="I60" s="57"/>
      <c r="J60" s="14">
        <v>3</v>
      </c>
      <c r="K60" s="46" t="s">
        <v>62</v>
      </c>
      <c r="L60" s="47"/>
      <c r="M60" s="47"/>
      <c r="N60" s="47"/>
      <c r="O60" s="47"/>
      <c r="P60" s="48"/>
      <c r="Q60" s="49"/>
      <c r="R60" s="58"/>
      <c r="S60" s="58"/>
      <c r="T60" s="58"/>
      <c r="U60" s="58"/>
      <c r="V60" s="58"/>
      <c r="W60" s="82"/>
      <c r="X60" s="50"/>
      <c r="Y60" s="50"/>
      <c r="Z60" s="50"/>
      <c r="AA60" s="50"/>
      <c r="AB60" s="50"/>
      <c r="AC60" s="50"/>
      <c r="AD60" s="50"/>
      <c r="AE60" s="50"/>
      <c r="AF60" s="50"/>
      <c r="AG60" s="50"/>
      <c r="AH60" s="50"/>
      <c r="AI60" s="50"/>
    </row>
    <row r="61" spans="1:47" s="1" customFormat="1" ht="21" x14ac:dyDescent="0.35">
      <c r="B61" s="17">
        <v>16</v>
      </c>
      <c r="C61" s="14" t="s">
        <v>63</v>
      </c>
      <c r="D61" s="63">
        <f>D55</f>
        <v>1355.4185828999994</v>
      </c>
      <c r="E61" s="61">
        <f>E55</f>
        <v>878.27542649999964</v>
      </c>
      <c r="F61" s="56">
        <f>F55</f>
        <v>-3.3166247996120148</v>
      </c>
      <c r="G61" s="63">
        <f>G55</f>
        <v>-859.25577696688583</v>
      </c>
      <c r="H61" s="61">
        <v>-2465.3928613076291</v>
      </c>
      <c r="I61" s="57">
        <f>I55+I59</f>
        <v>-699.09000000000015</v>
      </c>
      <c r="J61" s="14"/>
      <c r="K61" s="20" t="s">
        <v>64</v>
      </c>
      <c r="L61" s="16"/>
      <c r="M61" s="16"/>
      <c r="N61" s="16"/>
      <c r="O61" s="14"/>
      <c r="P61" s="16"/>
      <c r="Q61" s="15"/>
      <c r="R61" s="50"/>
      <c r="S61" s="50"/>
      <c r="T61" s="50"/>
      <c r="U61" s="50"/>
      <c r="V61" s="50"/>
      <c r="W61" s="50"/>
      <c r="X61" s="50"/>
      <c r="Y61" s="50"/>
      <c r="Z61" s="50"/>
      <c r="AA61" s="50"/>
      <c r="AB61" s="50"/>
      <c r="AC61" s="50"/>
      <c r="AD61" s="50"/>
      <c r="AE61" s="50"/>
      <c r="AF61" s="50"/>
      <c r="AG61" s="50"/>
      <c r="AH61" s="50"/>
      <c r="AI61" s="50"/>
    </row>
    <row r="62" spans="1:47" s="1" customFormat="1" ht="21" x14ac:dyDescent="0.35">
      <c r="B62" s="39">
        <v>17</v>
      </c>
      <c r="C62" s="16" t="s">
        <v>65</v>
      </c>
      <c r="D62" s="16"/>
      <c r="E62" s="41">
        <v>0</v>
      </c>
      <c r="F62" s="41"/>
      <c r="G62" s="60">
        <v>0</v>
      </c>
      <c r="H62" s="61">
        <v>0</v>
      </c>
      <c r="I62" s="57">
        <v>0</v>
      </c>
      <c r="J62" s="14"/>
      <c r="K62" s="52" t="s">
        <v>23</v>
      </c>
      <c r="L62" s="48">
        <f>O62</f>
        <v>565.95541394746363</v>
      </c>
      <c r="M62" s="41">
        <v>565.72502683825985</v>
      </c>
      <c r="N62" s="41">
        <v>128.12388018463969</v>
      </c>
      <c r="O62" s="47">
        <f>'[12]BS Chart'!T60</f>
        <v>565.95541394746363</v>
      </c>
      <c r="P62" s="40">
        <v>128.12388018463969</v>
      </c>
      <c r="Q62" s="71">
        <v>724.4472407727352</v>
      </c>
      <c r="R62" s="58"/>
      <c r="S62" s="58"/>
      <c r="T62" s="58"/>
      <c r="U62" s="50"/>
      <c r="V62" s="58"/>
      <c r="W62" s="83"/>
      <c r="X62" s="50"/>
      <c r="Y62" s="50"/>
      <c r="Z62" s="50"/>
      <c r="AA62" s="50"/>
      <c r="AB62" s="50"/>
      <c r="AC62" s="50"/>
      <c r="AD62" s="50"/>
      <c r="AE62" s="50"/>
      <c r="AF62" s="50"/>
      <c r="AG62" s="50"/>
      <c r="AH62" s="50"/>
      <c r="AI62" s="50"/>
    </row>
    <row r="63" spans="1:47" s="1" customFormat="1" ht="19.5" customHeight="1" x14ac:dyDescent="0.35">
      <c r="B63" s="17">
        <v>18</v>
      </c>
      <c r="C63" s="14" t="s">
        <v>66</v>
      </c>
      <c r="D63" s="63">
        <f>D61-D62</f>
        <v>1355.4185828999994</v>
      </c>
      <c r="E63" s="61">
        <f>E61-E62</f>
        <v>878.27542649999964</v>
      </c>
      <c r="F63" s="56">
        <f>F61-F62</f>
        <v>-3.3166247996120148</v>
      </c>
      <c r="G63" s="63">
        <f>G61-G62</f>
        <v>-859.25577696688583</v>
      </c>
      <c r="H63" s="61">
        <v>-2465.3928613076291</v>
      </c>
      <c r="I63" s="57">
        <v>-699.09000000000015</v>
      </c>
      <c r="J63" s="14"/>
      <c r="K63" s="52" t="s">
        <v>48</v>
      </c>
      <c r="L63" s="48">
        <f>O63</f>
        <v>241.83659316113912</v>
      </c>
      <c r="M63" s="41">
        <v>243.06901316113911</v>
      </c>
      <c r="N63" s="41">
        <v>596.23981945787455</v>
      </c>
      <c r="O63" s="47">
        <f>'[12]BS Chart'!U60</f>
        <v>241.83659316113912</v>
      </c>
      <c r="P63" s="40">
        <v>596.23981945787455</v>
      </c>
      <c r="Q63" s="71">
        <v>294.66064</v>
      </c>
      <c r="R63" s="50"/>
      <c r="S63" s="50"/>
      <c r="T63" s="50"/>
      <c r="U63" s="50"/>
      <c r="V63" s="50"/>
      <c r="W63" s="82"/>
      <c r="X63" s="50"/>
      <c r="Y63" s="50"/>
      <c r="Z63" s="50"/>
      <c r="AA63" s="50"/>
      <c r="AB63" s="50"/>
      <c r="AC63" s="50"/>
      <c r="AD63" s="50"/>
      <c r="AE63" s="50"/>
      <c r="AF63" s="50"/>
      <c r="AG63" s="50"/>
      <c r="AH63" s="50"/>
      <c r="AI63" s="50"/>
    </row>
    <row r="64" spans="1:47" s="1" customFormat="1" ht="21" x14ac:dyDescent="0.35">
      <c r="B64" s="39">
        <v>19</v>
      </c>
      <c r="C64" s="16" t="s">
        <v>67</v>
      </c>
      <c r="D64" s="63">
        <v>1129.06</v>
      </c>
      <c r="E64" s="61">
        <v>1129.06</v>
      </c>
      <c r="F64" s="56">
        <v>1129.06</v>
      </c>
      <c r="G64" s="63">
        <v>1129.06</v>
      </c>
      <c r="H64" s="61">
        <v>1129.06</v>
      </c>
      <c r="I64" s="57">
        <v>1129.06</v>
      </c>
      <c r="J64" s="60"/>
      <c r="K64" s="52" t="s">
        <v>27</v>
      </c>
      <c r="L64" s="48">
        <f>O64</f>
        <v>1495.035651790138</v>
      </c>
      <c r="M64" s="41">
        <v>1495.9307527972182</v>
      </c>
      <c r="N64" s="41">
        <v>136.65430021201863</v>
      </c>
      <c r="O64" s="47">
        <f>'[12]BS Chart'!W60</f>
        <v>1495.035651790138</v>
      </c>
      <c r="P64" s="40">
        <v>136.65430021201863</v>
      </c>
      <c r="Q64" s="71">
        <v>1913.279343178848</v>
      </c>
      <c r="R64" s="58"/>
      <c r="S64" s="58"/>
      <c r="T64" s="58"/>
      <c r="U64" s="58"/>
      <c r="V64" s="58"/>
      <c r="W64" s="82"/>
      <c r="X64" s="50"/>
      <c r="Y64" s="50"/>
      <c r="Z64" s="50"/>
      <c r="AA64" s="50"/>
      <c r="AB64" s="50"/>
      <c r="AC64" s="50"/>
      <c r="AD64" s="50"/>
      <c r="AE64" s="50"/>
      <c r="AF64" s="50"/>
      <c r="AG64" s="50"/>
      <c r="AH64" s="50"/>
      <c r="AI64" s="50"/>
    </row>
    <row r="65" spans="2:35" s="1" customFormat="1" ht="21" x14ac:dyDescent="0.35">
      <c r="B65" s="39">
        <v>20</v>
      </c>
      <c r="C65" s="16" t="s">
        <v>68</v>
      </c>
      <c r="D65" s="16"/>
      <c r="E65" s="16"/>
      <c r="F65" s="41"/>
      <c r="G65" s="84">
        <v>0</v>
      </c>
      <c r="H65" s="48">
        <v>0</v>
      </c>
      <c r="I65" s="85">
        <v>10039.07</v>
      </c>
      <c r="J65" s="14"/>
      <c r="K65" s="20" t="s">
        <v>69</v>
      </c>
      <c r="L65" s="48">
        <f>O65</f>
        <v>1854.6717484087235</v>
      </c>
      <c r="M65" s="41">
        <v>1854.6717484087235</v>
      </c>
      <c r="N65" s="41">
        <v>1309.4573486121792</v>
      </c>
      <c r="O65" s="47">
        <f>'[12]BS Chart'!X60</f>
        <v>1854.6717484087235</v>
      </c>
      <c r="P65" s="40">
        <v>1309.4573486121792</v>
      </c>
      <c r="Q65" s="71">
        <v>1381.4399238165477</v>
      </c>
      <c r="R65" s="82"/>
      <c r="S65" s="82"/>
      <c r="T65" s="82"/>
      <c r="U65" s="82"/>
      <c r="V65" s="82"/>
      <c r="W65" s="82"/>
      <c r="X65" s="50"/>
      <c r="Y65" s="50"/>
      <c r="Z65" s="50"/>
      <c r="AA65" s="50"/>
      <c r="AB65" s="50"/>
      <c r="AC65" s="50"/>
      <c r="AD65" s="50"/>
      <c r="AE65" s="50"/>
      <c r="AF65" s="50"/>
      <c r="AG65" s="50"/>
      <c r="AH65" s="50"/>
      <c r="AI65" s="50"/>
    </row>
    <row r="66" spans="2:35" s="1" customFormat="1" ht="21" x14ac:dyDescent="0.35">
      <c r="B66" s="39"/>
      <c r="C66" s="16"/>
      <c r="D66" s="16"/>
      <c r="E66" s="16"/>
      <c r="F66" s="41"/>
      <c r="G66" s="14"/>
      <c r="H66" s="48"/>
      <c r="I66" s="49"/>
      <c r="J66" s="14"/>
      <c r="K66" s="20" t="s">
        <v>70</v>
      </c>
      <c r="L66" s="48">
        <f>O66</f>
        <v>6778.0782455597719</v>
      </c>
      <c r="M66" s="41">
        <v>6882.3422055994824</v>
      </c>
      <c r="N66" s="41">
        <v>7239.1961348158029</v>
      </c>
      <c r="O66" s="47">
        <f>'[12]BS Chart'!V60</f>
        <v>6778.0782455597719</v>
      </c>
      <c r="P66" s="40">
        <v>7239.1961348158029</v>
      </c>
      <c r="Q66" s="71">
        <v>6854.4161278440943</v>
      </c>
      <c r="R66" s="50"/>
      <c r="S66" s="50"/>
      <c r="T66" s="50"/>
      <c r="U66" s="50"/>
      <c r="V66" s="50"/>
      <c r="W66" s="50"/>
      <c r="X66" s="50"/>
      <c r="Y66" s="50"/>
      <c r="Z66" s="50"/>
      <c r="AA66" s="50"/>
      <c r="AB66" s="50"/>
      <c r="AC66" s="50"/>
      <c r="AD66" s="50"/>
      <c r="AE66" s="50"/>
      <c r="AF66" s="50"/>
      <c r="AG66" s="50"/>
      <c r="AH66" s="50"/>
    </row>
    <row r="67" spans="2:35" s="1" customFormat="1" ht="21" x14ac:dyDescent="0.35">
      <c r="B67" s="39">
        <v>21</v>
      </c>
      <c r="C67" s="16" t="s">
        <v>71</v>
      </c>
      <c r="D67" s="47">
        <f>D63/(22581200/10^5)</f>
        <v>6.0024205219386007</v>
      </c>
      <c r="E67" s="48">
        <f>E63/(22581200/10^5)</f>
        <v>3.8894098918569413</v>
      </c>
      <c r="F67" s="41">
        <f>F63/(22581200/10^5)</f>
        <v>-1.4687548932793715E-2</v>
      </c>
      <c r="G67" s="47">
        <f>G63/(22581200/10^5)</f>
        <v>-3.8051820849506925</v>
      </c>
      <c r="H67" s="48">
        <v>-10.796349217606405</v>
      </c>
      <c r="I67" s="49">
        <v>-3.0147644943581389</v>
      </c>
      <c r="J67" s="14"/>
      <c r="K67" s="20"/>
      <c r="L67" s="16"/>
      <c r="M67" s="41"/>
      <c r="N67" s="16"/>
      <c r="O67" s="47"/>
      <c r="P67" s="40"/>
      <c r="Q67" s="71"/>
      <c r="R67" s="50"/>
      <c r="S67" s="50"/>
      <c r="T67" s="50"/>
      <c r="U67" s="50"/>
      <c r="V67" s="50"/>
      <c r="W67" s="50"/>
      <c r="X67" s="50"/>
      <c r="Y67" s="50"/>
      <c r="Z67" s="50"/>
      <c r="AA67" s="50"/>
      <c r="AB67" s="50"/>
      <c r="AC67" s="50"/>
      <c r="AD67" s="50"/>
      <c r="AE67" s="50"/>
      <c r="AF67" s="50"/>
      <c r="AG67" s="50"/>
      <c r="AH67" s="50"/>
    </row>
    <row r="68" spans="2:35" s="1" customFormat="1" ht="21" x14ac:dyDescent="0.35">
      <c r="B68" s="39"/>
      <c r="C68" s="16"/>
      <c r="D68" s="16"/>
      <c r="E68" s="16"/>
      <c r="F68" s="41"/>
      <c r="G68" s="14"/>
      <c r="H68" s="84"/>
      <c r="I68" s="44"/>
      <c r="J68" s="14"/>
      <c r="K68" s="20"/>
      <c r="L68" s="16"/>
      <c r="M68" s="41"/>
      <c r="N68" s="16"/>
      <c r="O68" s="60"/>
      <c r="P68" s="60"/>
      <c r="Q68" s="71"/>
      <c r="T68" s="86"/>
      <c r="U68" s="86"/>
      <c r="W68" s="50"/>
    </row>
    <row r="69" spans="2:35" s="1" customFormat="1" ht="21" x14ac:dyDescent="0.35">
      <c r="B69" s="39">
        <v>22</v>
      </c>
      <c r="C69" s="16" t="s">
        <v>72</v>
      </c>
      <c r="D69" s="87">
        <v>0</v>
      </c>
      <c r="E69" s="88">
        <v>0</v>
      </c>
      <c r="F69" s="89">
        <v>0</v>
      </c>
      <c r="G69" s="87">
        <v>0</v>
      </c>
      <c r="H69" s="88">
        <v>-0.12150661515549084</v>
      </c>
      <c r="I69" s="90">
        <v>-8.1129435105308845E-2</v>
      </c>
      <c r="J69" s="91"/>
      <c r="K69" s="92"/>
      <c r="L69" s="91"/>
      <c r="M69" s="91"/>
      <c r="N69" s="91"/>
      <c r="O69" s="93"/>
      <c r="P69" s="93"/>
      <c r="Q69" s="94"/>
      <c r="T69" s="73"/>
      <c r="U69" s="73"/>
      <c r="V69" s="82"/>
    </row>
    <row r="70" spans="2:35" s="1" customFormat="1" ht="21" x14ac:dyDescent="0.35">
      <c r="B70" s="20"/>
      <c r="C70" s="16"/>
      <c r="D70" s="16"/>
      <c r="E70" s="16"/>
      <c r="F70" s="41"/>
      <c r="G70" s="16"/>
      <c r="H70" s="16"/>
      <c r="I70" s="15"/>
      <c r="J70" s="14"/>
      <c r="K70" s="16"/>
      <c r="L70" s="16"/>
      <c r="M70" s="16"/>
      <c r="N70" s="16"/>
      <c r="O70" s="16"/>
      <c r="P70" s="16"/>
      <c r="Q70" s="40"/>
      <c r="T70" s="50"/>
    </row>
    <row r="71" spans="2:35" s="1" customFormat="1" ht="21" x14ac:dyDescent="0.35">
      <c r="B71" s="95"/>
      <c r="C71" s="16"/>
      <c r="D71" s="16"/>
      <c r="E71" s="16"/>
      <c r="F71" s="41"/>
      <c r="G71" s="16"/>
      <c r="H71" s="14"/>
      <c r="I71" s="15"/>
      <c r="J71" s="14"/>
      <c r="K71" s="16"/>
      <c r="L71" s="16"/>
      <c r="M71" s="16"/>
      <c r="N71" s="16"/>
      <c r="O71" s="40"/>
      <c r="P71" s="16"/>
      <c r="Q71" s="60"/>
      <c r="T71" s="50"/>
      <c r="U71" s="96"/>
    </row>
    <row r="72" spans="2:35" s="1" customFormat="1" ht="21" x14ac:dyDescent="0.35">
      <c r="B72" s="97"/>
      <c r="C72" s="91"/>
      <c r="D72" s="91"/>
      <c r="E72" s="91"/>
      <c r="F72" s="91"/>
      <c r="G72" s="91"/>
      <c r="H72" s="22"/>
      <c r="I72" s="98"/>
      <c r="J72" s="14"/>
      <c r="K72" s="40"/>
      <c r="L72" s="40"/>
      <c r="M72" s="40"/>
      <c r="N72" s="40"/>
      <c r="O72" s="40"/>
      <c r="P72" s="40"/>
      <c r="Q72" s="14"/>
    </row>
    <row r="73" spans="2:35" s="1" customFormat="1" ht="21" hidden="1" x14ac:dyDescent="0.35">
      <c r="B73" s="99"/>
      <c r="C73" s="9" t="s">
        <v>73</v>
      </c>
      <c r="D73" s="9"/>
      <c r="E73" s="9"/>
      <c r="F73" s="9"/>
      <c r="G73" s="9"/>
      <c r="H73" s="100"/>
      <c r="I73" s="101"/>
      <c r="J73" s="14"/>
      <c r="K73" s="16"/>
      <c r="L73" s="16"/>
      <c r="M73" s="16"/>
      <c r="N73" s="16"/>
      <c r="O73" s="16"/>
      <c r="P73" s="16"/>
      <c r="Q73" s="14"/>
    </row>
    <row r="74" spans="2:35" s="1" customFormat="1" ht="21" hidden="1" x14ac:dyDescent="0.35">
      <c r="B74" s="17" t="s">
        <v>74</v>
      </c>
      <c r="C74" s="14" t="s">
        <v>75</v>
      </c>
      <c r="D74" s="14"/>
      <c r="E74" s="14"/>
      <c r="F74" s="14"/>
      <c r="G74" s="14"/>
      <c r="H74" s="102"/>
      <c r="I74" s="103"/>
      <c r="J74" s="14"/>
      <c r="K74" s="598" t="s">
        <v>76</v>
      </c>
      <c r="L74" s="598"/>
      <c r="M74" s="598"/>
      <c r="N74" s="598"/>
      <c r="O74" s="598"/>
      <c r="P74" s="598"/>
      <c r="Q74" s="598"/>
    </row>
    <row r="75" spans="2:35" s="1" customFormat="1" ht="21" hidden="1" x14ac:dyDescent="0.35">
      <c r="B75" s="39">
        <v>1</v>
      </c>
      <c r="C75" s="16" t="s">
        <v>77</v>
      </c>
      <c r="D75" s="16"/>
      <c r="E75" s="16"/>
      <c r="F75" s="16"/>
      <c r="G75" s="16"/>
      <c r="H75" s="42"/>
      <c r="I75" s="44"/>
      <c r="J75" s="14"/>
      <c r="K75" s="16"/>
      <c r="L75" s="16"/>
      <c r="M75" s="16"/>
      <c r="N75" s="16"/>
      <c r="O75" s="16"/>
      <c r="P75" s="16"/>
      <c r="Q75" s="14"/>
    </row>
    <row r="76" spans="2:35" s="1" customFormat="1" ht="21" hidden="1" x14ac:dyDescent="0.35">
      <c r="B76" s="39"/>
      <c r="C76" s="104" t="s">
        <v>78</v>
      </c>
      <c r="D76" s="104"/>
      <c r="E76" s="104"/>
      <c r="F76" s="104"/>
      <c r="G76" s="105">
        <v>6691910</v>
      </c>
      <c r="H76" s="106">
        <v>6691910</v>
      </c>
      <c r="I76" s="107">
        <v>6691910</v>
      </c>
      <c r="J76" s="14"/>
      <c r="K76" s="16"/>
      <c r="L76" s="16"/>
      <c r="M76" s="16"/>
      <c r="N76" s="16"/>
      <c r="O76" s="16"/>
      <c r="P76" s="16"/>
      <c r="Q76" s="14"/>
      <c r="R76" s="82"/>
      <c r="S76" s="82"/>
      <c r="T76" s="82"/>
      <c r="U76" s="82"/>
      <c r="V76" s="82"/>
      <c r="W76" s="82"/>
      <c r="X76" s="82"/>
      <c r="Y76" s="82"/>
      <c r="Z76" s="82"/>
      <c r="AA76" s="82"/>
      <c r="AB76" s="82"/>
      <c r="AC76" s="82"/>
      <c r="AD76" s="82"/>
      <c r="AE76" s="82"/>
      <c r="AF76" s="82"/>
      <c r="AG76" s="82"/>
      <c r="AH76" s="82"/>
    </row>
    <row r="77" spans="2:35" s="1" customFormat="1" ht="21" hidden="1" x14ac:dyDescent="0.35">
      <c r="B77" s="39"/>
      <c r="C77" s="104" t="s">
        <v>79</v>
      </c>
      <c r="D77" s="104"/>
      <c r="E77" s="104"/>
      <c r="F77" s="104"/>
      <c r="G77" s="108">
        <v>0.29630000000000001</v>
      </c>
      <c r="H77" s="109">
        <v>0.29630000000000001</v>
      </c>
      <c r="I77" s="110">
        <v>0.29630000000000001</v>
      </c>
      <c r="J77" s="14"/>
      <c r="K77" s="16"/>
      <c r="L77" s="16"/>
      <c r="M77" s="16"/>
      <c r="N77" s="16"/>
      <c r="O77" s="16"/>
      <c r="P77" s="16"/>
      <c r="Q77" s="14"/>
    </row>
    <row r="78" spans="2:35" s="1" customFormat="1" ht="21" hidden="1" x14ac:dyDescent="0.35">
      <c r="B78" s="39">
        <v>2</v>
      </c>
      <c r="C78" s="104" t="s">
        <v>80</v>
      </c>
      <c r="D78" s="104"/>
      <c r="E78" s="104"/>
      <c r="F78" s="104"/>
      <c r="G78" s="104"/>
      <c r="H78" s="42"/>
      <c r="I78" s="44"/>
      <c r="J78" s="14"/>
      <c r="K78" s="16"/>
      <c r="L78" s="16"/>
      <c r="M78" s="16"/>
      <c r="N78" s="16"/>
      <c r="O78" s="16"/>
      <c r="P78" s="16"/>
      <c r="Q78" s="14"/>
    </row>
    <row r="79" spans="2:35" s="1" customFormat="1" ht="21" hidden="1" x14ac:dyDescent="0.35">
      <c r="B79" s="39"/>
      <c r="C79" s="104" t="s">
        <v>81</v>
      </c>
      <c r="D79" s="104"/>
      <c r="E79" s="104"/>
      <c r="F79" s="104"/>
      <c r="G79" s="111"/>
      <c r="H79" s="42"/>
      <c r="I79" s="44"/>
      <c r="J79" s="14"/>
      <c r="K79" s="109"/>
      <c r="L79" s="109"/>
      <c r="M79" s="109"/>
      <c r="N79" s="109"/>
      <c r="O79" s="109"/>
      <c r="P79" s="109"/>
      <c r="Q79" s="14"/>
    </row>
    <row r="80" spans="2:35" s="1" customFormat="1" ht="21" hidden="1" x14ac:dyDescent="0.35">
      <c r="B80" s="39"/>
      <c r="C80" s="104" t="s">
        <v>82</v>
      </c>
      <c r="D80" s="104"/>
      <c r="E80" s="104"/>
      <c r="F80" s="104"/>
      <c r="G80" s="105">
        <v>0</v>
      </c>
      <c r="H80" s="105">
        <v>0</v>
      </c>
      <c r="I80" s="107">
        <v>0</v>
      </c>
      <c r="J80" s="14"/>
      <c r="K80" s="16"/>
      <c r="L80" s="16"/>
      <c r="M80" s="16"/>
      <c r="N80" s="16"/>
      <c r="O80" s="16"/>
      <c r="P80" s="16"/>
      <c r="Q80" s="16"/>
    </row>
    <row r="81" spans="2:17" s="1" customFormat="1" ht="21" hidden="1" x14ac:dyDescent="0.35">
      <c r="B81" s="39"/>
      <c r="C81" s="104" t="s">
        <v>83</v>
      </c>
      <c r="D81" s="104"/>
      <c r="E81" s="104"/>
      <c r="F81" s="104"/>
      <c r="G81" s="105">
        <v>0</v>
      </c>
      <c r="H81" s="105">
        <v>0</v>
      </c>
      <c r="I81" s="107">
        <v>0</v>
      </c>
      <c r="J81" s="14"/>
      <c r="K81" s="16"/>
      <c r="L81" s="16"/>
      <c r="M81" s="16"/>
      <c r="N81" s="16"/>
      <c r="O81" s="16"/>
      <c r="P81" s="16"/>
      <c r="Q81" s="112"/>
    </row>
    <row r="82" spans="2:17" s="1" customFormat="1" ht="21" hidden="1" x14ac:dyDescent="0.35">
      <c r="B82" s="39"/>
      <c r="C82" s="104" t="s">
        <v>84</v>
      </c>
      <c r="D82" s="104"/>
      <c r="E82" s="104"/>
      <c r="F82" s="104"/>
      <c r="G82" s="111"/>
      <c r="H82" s="106"/>
      <c r="I82" s="107"/>
      <c r="J82" s="14"/>
      <c r="K82" s="16"/>
      <c r="L82" s="16"/>
      <c r="M82" s="16"/>
      <c r="N82" s="16"/>
      <c r="O82" s="16"/>
      <c r="P82" s="16"/>
      <c r="Q82" s="112"/>
    </row>
    <row r="83" spans="2:17" s="1" customFormat="1" ht="21" hidden="1" x14ac:dyDescent="0.35">
      <c r="B83" s="39"/>
      <c r="C83" s="104" t="s">
        <v>85</v>
      </c>
      <c r="D83" s="104"/>
      <c r="E83" s="104"/>
      <c r="F83" s="104"/>
      <c r="G83" s="105">
        <v>0</v>
      </c>
      <c r="H83" s="105">
        <v>0</v>
      </c>
      <c r="I83" s="107">
        <v>0</v>
      </c>
      <c r="J83" s="14"/>
      <c r="K83" s="16"/>
      <c r="L83" s="16"/>
      <c r="M83" s="16"/>
      <c r="N83" s="16"/>
      <c r="O83" s="16"/>
      <c r="P83" s="16"/>
      <c r="Q83" s="112"/>
    </row>
    <row r="84" spans="2:17" s="1" customFormat="1" ht="21" hidden="1" x14ac:dyDescent="0.35">
      <c r="B84" s="39"/>
      <c r="C84" s="104" t="s">
        <v>86</v>
      </c>
      <c r="D84" s="104"/>
      <c r="E84" s="104"/>
      <c r="F84" s="104"/>
      <c r="G84" s="105"/>
      <c r="H84" s="106"/>
      <c r="I84" s="107"/>
      <c r="J84" s="14"/>
      <c r="K84" s="16"/>
      <c r="L84" s="16"/>
      <c r="M84" s="16"/>
      <c r="N84" s="16"/>
      <c r="O84" s="16"/>
      <c r="P84" s="16"/>
      <c r="Q84" s="112"/>
    </row>
    <row r="85" spans="2:17" s="1" customFormat="1" ht="21" hidden="1" x14ac:dyDescent="0.35">
      <c r="B85" s="39"/>
      <c r="C85" s="104" t="s">
        <v>87</v>
      </c>
      <c r="D85" s="104"/>
      <c r="E85" s="104"/>
      <c r="F85" s="104"/>
      <c r="G85" s="111"/>
      <c r="H85" s="42"/>
      <c r="I85" s="44"/>
      <c r="J85" s="14"/>
      <c r="K85" s="16"/>
      <c r="L85" s="16"/>
      <c r="M85" s="16"/>
      <c r="N85" s="16"/>
      <c r="O85" s="16"/>
      <c r="P85" s="16"/>
      <c r="Q85" s="112"/>
    </row>
    <row r="86" spans="2:17" s="1" customFormat="1" ht="21" hidden="1" x14ac:dyDescent="0.35">
      <c r="B86" s="39"/>
      <c r="C86" s="104" t="s">
        <v>82</v>
      </c>
      <c r="D86" s="104"/>
      <c r="E86" s="104"/>
      <c r="F86" s="104"/>
      <c r="G86" s="105">
        <v>15889290</v>
      </c>
      <c r="H86" s="106">
        <v>15889290</v>
      </c>
      <c r="I86" s="107">
        <v>15889290</v>
      </c>
      <c r="J86" s="14"/>
      <c r="K86" s="16"/>
      <c r="L86" s="16"/>
      <c r="M86" s="16"/>
      <c r="N86" s="16"/>
      <c r="O86" s="16"/>
      <c r="P86" s="16"/>
      <c r="Q86" s="16"/>
    </row>
    <row r="87" spans="2:17" s="1" customFormat="1" ht="21" hidden="1" x14ac:dyDescent="0.35">
      <c r="B87" s="39"/>
      <c r="C87" s="104" t="s">
        <v>83</v>
      </c>
      <c r="D87" s="104"/>
      <c r="E87" s="104"/>
      <c r="F87" s="104"/>
      <c r="G87" s="111"/>
      <c r="H87" s="105"/>
      <c r="I87" s="107"/>
      <c r="J87" s="14"/>
      <c r="K87" s="16"/>
      <c r="L87" s="16"/>
      <c r="M87" s="16"/>
      <c r="N87" s="16"/>
      <c r="O87" s="16"/>
      <c r="P87" s="16"/>
      <c r="Q87" s="14"/>
    </row>
    <row r="88" spans="2:17" s="1" customFormat="1" ht="21" hidden="1" x14ac:dyDescent="0.35">
      <c r="B88" s="39"/>
      <c r="C88" s="104" t="s">
        <v>84</v>
      </c>
      <c r="D88" s="104"/>
      <c r="E88" s="104"/>
      <c r="F88" s="104"/>
      <c r="G88" s="113">
        <v>1</v>
      </c>
      <c r="H88" s="114">
        <v>1</v>
      </c>
      <c r="I88" s="115">
        <v>1</v>
      </c>
      <c r="J88" s="14"/>
      <c r="K88" s="16"/>
      <c r="L88" s="16"/>
      <c r="M88" s="16"/>
      <c r="N88" s="16"/>
      <c r="O88" s="16"/>
      <c r="P88" s="16"/>
      <c r="Q88" s="14"/>
    </row>
    <row r="89" spans="2:17" s="1" customFormat="1" ht="13.5" hidden="1" customHeight="1" x14ac:dyDescent="0.35">
      <c r="B89" s="39"/>
      <c r="C89" s="104" t="s">
        <v>85</v>
      </c>
      <c r="D89" s="104"/>
      <c r="E89" s="104"/>
      <c r="F89" s="104"/>
      <c r="G89" s="105"/>
      <c r="H89" s="105"/>
      <c r="I89" s="107"/>
      <c r="J89" s="14"/>
      <c r="K89" s="38"/>
      <c r="L89" s="38"/>
      <c r="M89" s="38"/>
      <c r="N89" s="38"/>
      <c r="O89" s="38"/>
      <c r="P89" s="38"/>
      <c r="Q89" s="38"/>
    </row>
    <row r="90" spans="2:17" s="1" customFormat="1" ht="21" hidden="1" x14ac:dyDescent="0.35">
      <c r="B90" s="97"/>
      <c r="C90" s="116" t="s">
        <v>86</v>
      </c>
      <c r="D90" s="116"/>
      <c r="E90" s="116"/>
      <c r="F90" s="116"/>
      <c r="G90" s="117">
        <v>0.70369999999999999</v>
      </c>
      <c r="H90" s="118">
        <v>0.70369999999999999</v>
      </c>
      <c r="I90" s="119">
        <v>0.70369999999999999</v>
      </c>
      <c r="J90" s="14"/>
      <c r="K90" s="38"/>
      <c r="L90" s="16"/>
      <c r="M90" s="16"/>
      <c r="N90" s="16"/>
      <c r="O90" s="16"/>
      <c r="P90" s="16"/>
      <c r="Q90" s="15"/>
    </row>
    <row r="91" spans="2:17" s="1" customFormat="1" ht="21" hidden="1" customHeight="1" x14ac:dyDescent="0.35">
      <c r="B91" s="97"/>
      <c r="C91" s="116"/>
      <c r="D91" s="116"/>
      <c r="E91" s="116"/>
      <c r="F91" s="116"/>
      <c r="G91" s="116"/>
      <c r="H91" s="116"/>
      <c r="I91" s="120"/>
      <c r="J91" s="14"/>
      <c r="K91" s="38"/>
      <c r="L91" s="68"/>
      <c r="M91" s="68"/>
      <c r="N91" s="68"/>
      <c r="O91" s="68"/>
      <c r="P91" s="68"/>
      <c r="Q91" s="121"/>
    </row>
    <row r="92" spans="2:17" s="1" customFormat="1" ht="21" hidden="1" x14ac:dyDescent="0.35">
      <c r="B92" s="10" t="s">
        <v>88</v>
      </c>
      <c r="C92" s="122" t="s">
        <v>89</v>
      </c>
      <c r="D92" s="122"/>
      <c r="E92" s="122"/>
      <c r="F92" s="122"/>
      <c r="G92" s="122"/>
      <c r="H92" s="122"/>
      <c r="I92" s="123"/>
      <c r="J92" s="109"/>
      <c r="K92" s="68"/>
      <c r="L92" s="68"/>
      <c r="M92" s="68"/>
      <c r="N92" s="68"/>
      <c r="O92" s="68"/>
      <c r="P92" s="68"/>
      <c r="Q92" s="121"/>
    </row>
    <row r="93" spans="2:17" s="1" customFormat="1" ht="21" hidden="1" customHeight="1" x14ac:dyDescent="0.35">
      <c r="B93" s="17"/>
      <c r="C93" s="111" t="s">
        <v>8</v>
      </c>
      <c r="D93" s="111"/>
      <c r="E93" s="111"/>
      <c r="F93" s="111"/>
      <c r="G93" s="111"/>
      <c r="H93" s="111"/>
      <c r="I93" s="15"/>
      <c r="J93" s="109"/>
      <c r="K93" s="68"/>
      <c r="L93" s="68"/>
      <c r="M93" s="68"/>
      <c r="N93" s="68"/>
      <c r="O93" s="68"/>
      <c r="P93" s="68"/>
      <c r="Q93" s="121"/>
    </row>
    <row r="94" spans="2:17" s="1" customFormat="1" ht="15" hidden="1" customHeight="1" x14ac:dyDescent="0.35">
      <c r="B94" s="39"/>
      <c r="C94" s="104" t="s">
        <v>90</v>
      </c>
      <c r="D94" s="104"/>
      <c r="E94" s="104"/>
      <c r="F94" s="104"/>
      <c r="G94" s="104"/>
      <c r="H94" s="104"/>
      <c r="I94" s="124">
        <v>0</v>
      </c>
      <c r="J94" s="109"/>
      <c r="K94" s="68"/>
      <c r="L94" s="68"/>
      <c r="M94" s="68"/>
      <c r="N94" s="68"/>
      <c r="O94" s="68"/>
      <c r="P94" s="68"/>
      <c r="Q94" s="121"/>
    </row>
    <row r="95" spans="2:17" s="1" customFormat="1" ht="15.75" hidden="1" customHeight="1" x14ac:dyDescent="0.35">
      <c r="B95" s="39"/>
      <c r="C95" s="104" t="s">
        <v>91</v>
      </c>
      <c r="D95" s="104"/>
      <c r="E95" s="104"/>
      <c r="F95" s="104"/>
      <c r="G95" s="104"/>
      <c r="H95" s="104"/>
      <c r="I95" s="124">
        <v>0</v>
      </c>
      <c r="J95" s="109"/>
      <c r="K95" s="68"/>
      <c r="L95" s="68"/>
      <c r="M95" s="68"/>
      <c r="N95" s="68"/>
      <c r="O95" s="68"/>
      <c r="P95" s="68"/>
      <c r="Q95" s="121"/>
    </row>
    <row r="96" spans="2:17" s="1" customFormat="1" ht="21" hidden="1" x14ac:dyDescent="0.35">
      <c r="B96" s="39"/>
      <c r="C96" s="104" t="s">
        <v>92</v>
      </c>
      <c r="D96" s="104"/>
      <c r="E96" s="104"/>
      <c r="F96" s="104"/>
      <c r="G96" s="104"/>
      <c r="H96" s="104"/>
      <c r="I96" s="124">
        <v>0</v>
      </c>
      <c r="J96" s="109"/>
      <c r="K96" s="68"/>
      <c r="L96" s="68"/>
      <c r="M96" s="68"/>
      <c r="N96" s="68"/>
      <c r="O96" s="68"/>
      <c r="P96" s="68"/>
      <c r="Q96" s="121"/>
    </row>
    <row r="97" spans="2:17" s="1" customFormat="1" ht="19.5" hidden="1" customHeight="1" x14ac:dyDescent="0.35">
      <c r="B97" s="39"/>
      <c r="C97" s="104" t="s">
        <v>93</v>
      </c>
      <c r="D97" s="104"/>
      <c r="E97" s="104"/>
      <c r="F97" s="104"/>
      <c r="G97" s="104"/>
      <c r="H97" s="104"/>
      <c r="I97" s="124">
        <v>0</v>
      </c>
      <c r="J97" s="109"/>
      <c r="K97" s="68"/>
      <c r="L97" s="68"/>
      <c r="M97" s="68"/>
      <c r="N97" s="68"/>
      <c r="O97" s="68"/>
      <c r="P97" s="68"/>
      <c r="Q97" s="121"/>
    </row>
    <row r="98" spans="2:17" s="1" customFormat="1" ht="21" hidden="1" x14ac:dyDescent="0.35">
      <c r="B98" s="97"/>
      <c r="C98" s="116"/>
      <c r="D98" s="116"/>
      <c r="E98" s="116"/>
      <c r="F98" s="116"/>
      <c r="G98" s="116"/>
      <c r="H98" s="116"/>
      <c r="I98" s="125"/>
      <c r="J98" s="16"/>
      <c r="K98" s="68"/>
      <c r="L98" s="68"/>
      <c r="M98" s="68"/>
      <c r="N98" s="68"/>
      <c r="O98" s="68"/>
      <c r="P98" s="68"/>
      <c r="Q98" s="121"/>
    </row>
    <row r="99" spans="2:17" s="1" customFormat="1" ht="21" hidden="1" x14ac:dyDescent="0.35">
      <c r="B99" s="38"/>
      <c r="C99" s="104"/>
      <c r="D99" s="104"/>
      <c r="E99" s="104"/>
      <c r="F99" s="104"/>
      <c r="G99" s="104"/>
      <c r="H99" s="104"/>
      <c r="I99" s="42"/>
      <c r="J99" s="16"/>
      <c r="K99" s="68"/>
      <c r="L99" s="68"/>
      <c r="M99" s="68"/>
      <c r="N99" s="68"/>
      <c r="O99" s="68"/>
      <c r="P99" s="68"/>
      <c r="Q99" s="121"/>
    </row>
    <row r="100" spans="2:17" s="1" customFormat="1" ht="15" hidden="1" customHeight="1" x14ac:dyDescent="0.35">
      <c r="B100" s="598" t="s">
        <v>94</v>
      </c>
      <c r="C100" s="598"/>
      <c r="D100" s="598"/>
      <c r="E100" s="598"/>
      <c r="F100" s="598"/>
      <c r="G100" s="598"/>
      <c r="H100" s="598"/>
      <c r="I100" s="598"/>
      <c r="J100" s="16"/>
      <c r="K100" s="68"/>
      <c r="L100" s="68"/>
      <c r="M100" s="68"/>
      <c r="N100" s="68"/>
      <c r="O100" s="68"/>
      <c r="P100" s="68"/>
      <c r="Q100" s="68"/>
    </row>
    <row r="101" spans="2:17" s="1" customFormat="1" ht="15" hidden="1" customHeight="1" x14ac:dyDescent="0.35">
      <c r="B101" s="38"/>
      <c r="C101" s="38"/>
      <c r="D101" s="38"/>
      <c r="E101" s="38"/>
      <c r="F101" s="38"/>
      <c r="G101" s="38"/>
      <c r="H101" s="38"/>
      <c r="I101" s="38"/>
      <c r="J101" s="16"/>
      <c r="K101" s="38"/>
      <c r="L101" s="38"/>
      <c r="M101" s="38"/>
      <c r="N101" s="38"/>
      <c r="O101" s="38"/>
      <c r="P101" s="38"/>
      <c r="Q101" s="38"/>
    </row>
    <row r="102" spans="2:17" s="1" customFormat="1" ht="13.5" hidden="1" customHeight="1" x14ac:dyDescent="0.35">
      <c r="B102" s="99"/>
      <c r="C102" s="126" t="s">
        <v>95</v>
      </c>
      <c r="D102" s="126"/>
      <c r="E102" s="126"/>
      <c r="F102" s="126"/>
      <c r="G102" s="126"/>
      <c r="H102" s="126"/>
      <c r="I102" s="127"/>
      <c r="J102" s="128"/>
      <c r="K102" s="128"/>
      <c r="L102" s="128"/>
      <c r="M102" s="128"/>
      <c r="N102" s="128"/>
      <c r="O102" s="128"/>
      <c r="P102" s="128"/>
      <c r="Q102" s="129"/>
    </row>
    <row r="103" spans="2:17" s="1" customFormat="1" ht="21" hidden="1" x14ac:dyDescent="0.3">
      <c r="B103" s="130">
        <v>1</v>
      </c>
      <c r="C103" s="599" t="s">
        <v>96</v>
      </c>
      <c r="D103" s="599"/>
      <c r="E103" s="599"/>
      <c r="F103" s="599"/>
      <c r="G103" s="599"/>
      <c r="H103" s="599"/>
      <c r="I103" s="600"/>
      <c r="J103" s="131"/>
      <c r="K103" s="131"/>
      <c r="L103" s="112"/>
      <c r="M103" s="112"/>
      <c r="N103" s="112"/>
      <c r="O103" s="112"/>
      <c r="P103" s="128"/>
      <c r="Q103" s="129"/>
    </row>
    <row r="104" spans="2:17" s="1" customFormat="1" ht="91.5" hidden="1" customHeight="1" x14ac:dyDescent="0.3">
      <c r="B104" s="130">
        <v>2</v>
      </c>
      <c r="C104" s="591" t="s">
        <v>97</v>
      </c>
      <c r="D104" s="591"/>
      <c r="E104" s="591"/>
      <c r="F104" s="591"/>
      <c r="G104" s="591"/>
      <c r="H104" s="591"/>
      <c r="I104" s="592"/>
      <c r="J104" s="112"/>
      <c r="K104" s="112"/>
      <c r="L104" s="112"/>
      <c r="M104" s="112"/>
      <c r="N104" s="112"/>
      <c r="O104" s="112"/>
      <c r="P104" s="112"/>
      <c r="Q104" s="129"/>
    </row>
    <row r="105" spans="2:17" s="1" customFormat="1" ht="91.5" hidden="1" customHeight="1" x14ac:dyDescent="0.3">
      <c r="B105" s="130">
        <v>3</v>
      </c>
      <c r="C105" s="591" t="s">
        <v>98</v>
      </c>
      <c r="D105" s="591"/>
      <c r="E105" s="591"/>
      <c r="F105" s="591"/>
      <c r="G105" s="591"/>
      <c r="H105" s="591"/>
      <c r="I105" s="592"/>
      <c r="J105" s="112"/>
      <c r="K105" s="112"/>
      <c r="L105" s="112"/>
      <c r="M105" s="112"/>
      <c r="N105" s="112"/>
      <c r="O105" s="112"/>
      <c r="P105" s="112"/>
      <c r="Q105" s="129"/>
    </row>
    <row r="106" spans="2:17" s="1" customFormat="1" ht="47.25" hidden="1" customHeight="1" x14ac:dyDescent="0.3">
      <c r="B106" s="130">
        <v>4</v>
      </c>
      <c r="C106" s="591" t="s">
        <v>99</v>
      </c>
      <c r="D106" s="591"/>
      <c r="E106" s="591"/>
      <c r="F106" s="591"/>
      <c r="G106" s="591"/>
      <c r="H106" s="591"/>
      <c r="I106" s="592"/>
      <c r="J106" s="112"/>
      <c r="K106" s="112"/>
      <c r="L106" s="112"/>
      <c r="M106" s="112"/>
      <c r="N106" s="112"/>
      <c r="O106" s="112"/>
      <c r="P106" s="112"/>
      <c r="Q106" s="129"/>
    </row>
    <row r="107" spans="2:17" s="1" customFormat="1" ht="21" hidden="1" x14ac:dyDescent="0.3">
      <c r="B107" s="130">
        <v>5</v>
      </c>
      <c r="C107" s="591" t="s">
        <v>100</v>
      </c>
      <c r="D107" s="591"/>
      <c r="E107" s="591"/>
      <c r="F107" s="591"/>
      <c r="G107" s="591"/>
      <c r="H107" s="591"/>
      <c r="I107" s="592"/>
      <c r="J107" s="112"/>
      <c r="K107" s="112"/>
      <c r="L107" s="112"/>
      <c r="M107" s="112"/>
      <c r="N107" s="112"/>
      <c r="O107" s="112"/>
      <c r="P107" s="128"/>
      <c r="Q107" s="129"/>
    </row>
    <row r="108" spans="2:17" s="1" customFormat="1" ht="21" hidden="1" x14ac:dyDescent="0.3">
      <c r="B108" s="130"/>
      <c r="C108" s="112"/>
      <c r="D108" s="112"/>
      <c r="E108" s="112"/>
      <c r="F108" s="112"/>
      <c r="G108" s="112"/>
      <c r="H108" s="112"/>
      <c r="I108" s="132"/>
      <c r="J108" s="112"/>
      <c r="K108" s="112"/>
      <c r="L108" s="112"/>
      <c r="M108" s="112"/>
      <c r="N108" s="112"/>
      <c r="O108" s="112"/>
      <c r="P108" s="112"/>
      <c r="Q108" s="133"/>
    </row>
    <row r="109" spans="2:17" s="1" customFormat="1" ht="21" hidden="1" x14ac:dyDescent="0.3">
      <c r="B109" s="130"/>
      <c r="C109" s="112"/>
      <c r="D109" s="112"/>
      <c r="E109" s="112"/>
      <c r="F109" s="112"/>
      <c r="G109" s="112"/>
      <c r="H109" s="112"/>
      <c r="I109" s="132"/>
      <c r="J109" s="112"/>
      <c r="K109" s="112"/>
      <c r="L109" s="112"/>
      <c r="M109" s="112"/>
      <c r="N109" s="112"/>
      <c r="O109" s="112"/>
      <c r="P109" s="112"/>
      <c r="Q109" s="133"/>
    </row>
    <row r="110" spans="2:17" s="1" customFormat="1" ht="13.5" hidden="1" customHeight="1" x14ac:dyDescent="0.35">
      <c r="B110" s="39"/>
      <c r="C110" s="16"/>
      <c r="D110" s="16"/>
      <c r="E110" s="16"/>
      <c r="F110" s="16"/>
      <c r="G110" s="18" t="s">
        <v>101</v>
      </c>
      <c r="H110" s="68"/>
      <c r="I110" s="15"/>
      <c r="J110" s="16"/>
      <c r="K110" s="18"/>
      <c r="L110" s="18"/>
      <c r="M110" s="18"/>
      <c r="N110" s="18"/>
      <c r="O110" s="18"/>
      <c r="P110" s="18" t="s">
        <v>101</v>
      </c>
      <c r="Q110" s="134"/>
    </row>
    <row r="111" spans="2:17" s="1" customFormat="1" ht="15" hidden="1" customHeight="1" x14ac:dyDescent="0.35">
      <c r="B111" s="39"/>
      <c r="C111" s="16"/>
      <c r="D111" s="16"/>
      <c r="E111" s="16"/>
      <c r="F111" s="16"/>
      <c r="G111" s="18" t="s">
        <v>102</v>
      </c>
      <c r="H111" s="68"/>
      <c r="I111" s="15"/>
      <c r="J111" s="16"/>
      <c r="K111" s="18"/>
      <c r="L111" s="18"/>
      <c r="M111" s="18"/>
      <c r="N111" s="18"/>
      <c r="O111" s="18"/>
      <c r="P111" s="18" t="s">
        <v>102</v>
      </c>
      <c r="Q111" s="134"/>
    </row>
    <row r="112" spans="2:17" s="1" customFormat="1" ht="21" hidden="1" x14ac:dyDescent="0.35">
      <c r="B112" s="39"/>
      <c r="C112" s="16"/>
      <c r="D112" s="16"/>
      <c r="E112" s="16"/>
      <c r="F112" s="16"/>
      <c r="G112" s="18"/>
      <c r="H112" s="68"/>
      <c r="I112" s="15"/>
      <c r="J112" s="16"/>
      <c r="K112" s="18"/>
      <c r="L112" s="18"/>
      <c r="M112" s="18"/>
      <c r="N112" s="18"/>
      <c r="O112" s="18"/>
      <c r="P112" s="18"/>
      <c r="Q112" s="134"/>
    </row>
    <row r="113" spans="1:35" s="1" customFormat="1" ht="21" hidden="1" x14ac:dyDescent="0.35">
      <c r="B113" s="39"/>
      <c r="C113" s="16"/>
      <c r="D113" s="16"/>
      <c r="E113" s="16"/>
      <c r="F113" s="16"/>
      <c r="G113" s="18"/>
      <c r="H113" s="68"/>
      <c r="I113" s="15"/>
      <c r="J113" s="16"/>
      <c r="K113" s="18"/>
      <c r="L113" s="18"/>
      <c r="M113" s="18"/>
      <c r="N113" s="18"/>
      <c r="O113" s="18"/>
      <c r="P113" s="18"/>
      <c r="Q113" s="134"/>
    </row>
    <row r="114" spans="1:35" s="1" customFormat="1" ht="21" hidden="1" x14ac:dyDescent="0.35">
      <c r="B114" s="39"/>
      <c r="C114" s="16"/>
      <c r="D114" s="16"/>
      <c r="E114" s="16"/>
      <c r="F114" s="16"/>
      <c r="G114" s="14"/>
      <c r="H114" s="68"/>
      <c r="I114" s="15"/>
      <c r="J114" s="16"/>
      <c r="K114" s="18"/>
      <c r="L114" s="18"/>
      <c r="M114" s="18"/>
      <c r="N114" s="18"/>
      <c r="O114" s="18"/>
      <c r="P114" s="14"/>
      <c r="Q114" s="134"/>
    </row>
    <row r="115" spans="1:35" s="1" customFormat="1" ht="21" hidden="1" x14ac:dyDescent="0.35">
      <c r="B115" s="135" t="s">
        <v>103</v>
      </c>
      <c r="C115" s="14" t="s">
        <v>104</v>
      </c>
      <c r="D115" s="14"/>
      <c r="E115" s="14"/>
      <c r="F115" s="14"/>
      <c r="G115" s="18" t="s">
        <v>105</v>
      </c>
      <c r="H115" s="68"/>
      <c r="I115" s="15"/>
      <c r="J115" s="16"/>
      <c r="K115" s="18"/>
      <c r="L115" s="18"/>
      <c r="M115" s="18"/>
      <c r="N115" s="18"/>
      <c r="O115" s="18"/>
      <c r="P115" s="18" t="s">
        <v>105</v>
      </c>
      <c r="Q115" s="134"/>
    </row>
    <row r="116" spans="1:35" s="1" customFormat="1" ht="21" hidden="1" x14ac:dyDescent="0.35">
      <c r="B116" s="135" t="s">
        <v>106</v>
      </c>
      <c r="C116" s="14" t="s">
        <v>107</v>
      </c>
      <c r="D116" s="14"/>
      <c r="E116" s="14"/>
      <c r="F116" s="14"/>
      <c r="G116" s="136" t="s">
        <v>108</v>
      </c>
      <c r="H116" s="68"/>
      <c r="I116" s="15"/>
      <c r="J116" s="16"/>
      <c r="K116" s="18"/>
      <c r="L116" s="18"/>
      <c r="M116" s="18"/>
      <c r="N116" s="18"/>
      <c r="O116" s="18"/>
      <c r="P116" s="18" t="s">
        <v>108</v>
      </c>
      <c r="Q116" s="134"/>
    </row>
    <row r="117" spans="1:35" s="1" customFormat="1" ht="21" hidden="1" x14ac:dyDescent="0.35">
      <c r="B117" s="135"/>
      <c r="C117" s="14"/>
      <c r="D117" s="14"/>
      <c r="E117" s="14"/>
      <c r="F117" s="14"/>
      <c r="G117" s="18" t="s">
        <v>109</v>
      </c>
      <c r="H117" s="68"/>
      <c r="I117" s="15"/>
      <c r="J117" s="16"/>
      <c r="K117" s="18"/>
      <c r="L117" s="18"/>
      <c r="M117" s="18"/>
      <c r="N117" s="18"/>
      <c r="O117" s="18"/>
      <c r="P117" s="18" t="s">
        <v>109</v>
      </c>
      <c r="Q117" s="136"/>
    </row>
    <row r="118" spans="1:35" s="1" customFormat="1" ht="21.75" hidden="1" thickBot="1" x14ac:dyDescent="0.4">
      <c r="B118" s="137"/>
      <c r="C118" s="91"/>
      <c r="D118" s="91"/>
      <c r="E118" s="91"/>
      <c r="F118" s="91"/>
      <c r="G118" s="91"/>
      <c r="H118" s="91"/>
      <c r="I118" s="98"/>
      <c r="J118" s="138"/>
      <c r="K118" s="138"/>
      <c r="L118" s="138"/>
      <c r="M118" s="138"/>
      <c r="N118" s="138"/>
      <c r="O118" s="138"/>
      <c r="P118" s="138"/>
      <c r="Q118" s="139"/>
    </row>
    <row r="119" spans="1:35" s="1" customFormat="1" hidden="1" x14ac:dyDescent="0.3">
      <c r="B119" s="140"/>
      <c r="C119" s="82"/>
      <c r="D119" s="82"/>
      <c r="E119" s="82"/>
      <c r="F119" s="82"/>
      <c r="G119" s="82"/>
      <c r="H119" s="82"/>
      <c r="I119" s="141"/>
      <c r="J119" s="82"/>
      <c r="K119" s="82"/>
      <c r="L119" s="82"/>
      <c r="M119" s="82"/>
      <c r="N119" s="82"/>
      <c r="O119" s="82"/>
      <c r="P119" s="82"/>
      <c r="Q119" s="141"/>
    </row>
    <row r="120" spans="1:35" s="1" customFormat="1" hidden="1" x14ac:dyDescent="0.3">
      <c r="B120" s="140"/>
      <c r="C120" s="82"/>
      <c r="D120" s="82"/>
      <c r="E120" s="82"/>
      <c r="F120" s="82"/>
      <c r="G120" s="82"/>
      <c r="H120" s="82"/>
      <c r="I120" s="141"/>
      <c r="J120" s="82"/>
      <c r="K120" s="82"/>
      <c r="L120" s="82"/>
      <c r="M120" s="82"/>
      <c r="N120" s="82"/>
      <c r="O120" s="82"/>
      <c r="P120" s="82"/>
      <c r="Q120" s="141"/>
    </row>
    <row r="121" spans="1:35" s="1" customFormat="1" hidden="1" x14ac:dyDescent="0.3">
      <c r="B121" s="140"/>
      <c r="C121" s="82"/>
      <c r="D121" s="82"/>
      <c r="E121" s="82"/>
      <c r="F121" s="82"/>
      <c r="G121" s="82"/>
      <c r="H121" s="82"/>
      <c r="I121" s="141"/>
      <c r="J121" s="82"/>
      <c r="K121" s="82"/>
      <c r="L121" s="82"/>
      <c r="M121" s="82"/>
      <c r="N121" s="82"/>
      <c r="O121" s="82"/>
      <c r="P121" s="82"/>
      <c r="Q121" s="141"/>
    </row>
    <row r="122" spans="1:35" s="1" customFormat="1" hidden="1" x14ac:dyDescent="0.3">
      <c r="B122" s="593" t="s">
        <v>110</v>
      </c>
      <c r="C122" s="593"/>
      <c r="D122" s="593"/>
      <c r="E122" s="593"/>
      <c r="F122" s="593"/>
      <c r="G122" s="593"/>
      <c r="H122" s="593"/>
      <c r="I122" s="593"/>
      <c r="J122" s="142"/>
      <c r="Q122" s="143"/>
    </row>
    <row r="123" spans="1:35" hidden="1" x14ac:dyDescent="0.3"/>
    <row r="124" spans="1:35" hidden="1" x14ac:dyDescent="0.3"/>
    <row r="125" spans="1:35" s="143" customFormat="1" ht="40.5" hidden="1" x14ac:dyDescent="0.3">
      <c r="A125" s="1"/>
      <c r="B125" s="1"/>
      <c r="C125" s="144" t="s">
        <v>111</v>
      </c>
      <c r="D125" s="144"/>
      <c r="E125" s="144"/>
      <c r="F125" s="144"/>
      <c r="G125" s="144"/>
      <c r="H125" s="144"/>
      <c r="J125" s="1"/>
      <c r="K125" s="1"/>
      <c r="L125" s="1"/>
      <c r="M125" s="1"/>
      <c r="N125" s="1"/>
      <c r="O125" s="1"/>
      <c r="P125" s="1"/>
      <c r="R125" s="1"/>
      <c r="S125" s="1"/>
      <c r="T125" s="1"/>
      <c r="U125" s="1"/>
      <c r="V125" s="1"/>
      <c r="W125" s="1"/>
      <c r="X125" s="1"/>
      <c r="Y125" s="1"/>
      <c r="Z125" s="1"/>
      <c r="AA125" s="1"/>
      <c r="AB125" s="1"/>
      <c r="AC125" s="1"/>
      <c r="AD125" s="1"/>
      <c r="AE125" s="1"/>
      <c r="AF125" s="1"/>
      <c r="AG125" s="1"/>
      <c r="AH125" s="1"/>
      <c r="AI125" s="1"/>
    </row>
    <row r="126" spans="1:35" s="143" customFormat="1" hidden="1" x14ac:dyDescent="0.3">
      <c r="A126" s="1"/>
      <c r="B126" s="1"/>
      <c r="C126" s="1"/>
      <c r="D126" s="1"/>
      <c r="E126" s="1"/>
      <c r="F126" s="1"/>
      <c r="G126" s="1"/>
      <c r="H126" s="1"/>
      <c r="J126" s="1"/>
      <c r="K126" s="1"/>
      <c r="L126" s="1"/>
      <c r="M126" s="1"/>
      <c r="N126" s="1"/>
      <c r="O126" s="1"/>
      <c r="P126" s="1"/>
      <c r="R126" s="1"/>
      <c r="S126" s="1"/>
      <c r="T126" s="1"/>
      <c r="U126" s="1"/>
      <c r="V126" s="1"/>
      <c r="W126" s="1"/>
      <c r="X126" s="1"/>
      <c r="Y126" s="1"/>
      <c r="Z126" s="1"/>
      <c r="AA126" s="1"/>
      <c r="AB126" s="1"/>
      <c r="AC126" s="1"/>
      <c r="AD126" s="1"/>
      <c r="AE126" s="1"/>
      <c r="AF126" s="1"/>
      <c r="AG126" s="1"/>
      <c r="AH126" s="1"/>
      <c r="AI126" s="1"/>
    </row>
    <row r="127" spans="1:35" s="143" customFormat="1" hidden="1" x14ac:dyDescent="0.3">
      <c r="A127" s="1"/>
      <c r="B127" s="1"/>
      <c r="C127" s="1"/>
      <c r="D127" s="1"/>
      <c r="E127" s="1"/>
      <c r="F127" s="1"/>
      <c r="G127" s="1"/>
      <c r="H127" s="1"/>
      <c r="J127" s="1"/>
      <c r="K127" s="1"/>
      <c r="L127" s="1"/>
      <c r="M127" s="1"/>
      <c r="N127" s="1"/>
      <c r="O127" s="1"/>
      <c r="P127" s="1"/>
      <c r="R127" s="1"/>
      <c r="S127" s="1"/>
      <c r="T127" s="1"/>
      <c r="U127" s="1"/>
      <c r="V127" s="1"/>
      <c r="W127" s="1"/>
      <c r="X127" s="1"/>
      <c r="Y127" s="1"/>
      <c r="Z127" s="1"/>
      <c r="AA127" s="1"/>
      <c r="AB127" s="1"/>
      <c r="AC127" s="1"/>
      <c r="AD127" s="1"/>
      <c r="AE127" s="1"/>
      <c r="AF127" s="1"/>
      <c r="AG127" s="1"/>
      <c r="AH127" s="1"/>
      <c r="AI127" s="1"/>
    </row>
    <row r="128" spans="1:35" s="143" customFormat="1" hidden="1" x14ac:dyDescent="0.3">
      <c r="A128" s="1"/>
      <c r="B128" s="1"/>
      <c r="C128" s="1"/>
      <c r="D128" s="1"/>
      <c r="E128" s="1"/>
      <c r="F128" s="1"/>
      <c r="G128" s="1"/>
      <c r="H128" s="1"/>
      <c r="J128" s="1"/>
      <c r="K128" s="1"/>
      <c r="L128" s="1"/>
      <c r="M128" s="1"/>
      <c r="N128" s="1"/>
      <c r="O128" s="1"/>
      <c r="P128" s="1"/>
      <c r="R128" s="1"/>
      <c r="S128" s="1"/>
      <c r="T128" s="1"/>
      <c r="U128" s="1"/>
      <c r="V128" s="1"/>
      <c r="W128" s="1"/>
      <c r="X128" s="1"/>
      <c r="Y128" s="1"/>
      <c r="Z128" s="1"/>
      <c r="AA128" s="1"/>
      <c r="AB128" s="1"/>
      <c r="AC128" s="1"/>
      <c r="AD128" s="1"/>
      <c r="AE128" s="1"/>
      <c r="AF128" s="1"/>
      <c r="AG128" s="1"/>
      <c r="AH128" s="1"/>
      <c r="AI128" s="1"/>
    </row>
    <row r="129" spans="1:35" s="143" customFormat="1" hidden="1" x14ac:dyDescent="0.3">
      <c r="A129" s="1"/>
      <c r="B129" s="1"/>
      <c r="C129" s="1"/>
      <c r="D129" s="1"/>
      <c r="E129" s="1"/>
      <c r="F129" s="1"/>
      <c r="G129" s="1"/>
      <c r="H129" s="1"/>
      <c r="J129" s="1"/>
      <c r="K129" s="1"/>
      <c r="L129" s="1"/>
      <c r="M129" s="1"/>
      <c r="N129" s="1"/>
      <c r="O129" s="1"/>
      <c r="P129" s="1"/>
      <c r="R129" s="1"/>
      <c r="S129" s="1"/>
      <c r="T129" s="1"/>
      <c r="U129" s="1"/>
      <c r="V129" s="1"/>
      <c r="W129" s="1"/>
      <c r="X129" s="1"/>
      <c r="Y129" s="1"/>
      <c r="Z129" s="1"/>
      <c r="AA129" s="1"/>
      <c r="AB129" s="1"/>
      <c r="AC129" s="1"/>
      <c r="AD129" s="1"/>
      <c r="AE129" s="1"/>
      <c r="AF129" s="1"/>
      <c r="AG129" s="1"/>
      <c r="AH129" s="1"/>
      <c r="AI129" s="1"/>
    </row>
  </sheetData>
  <mergeCells count="22">
    <mergeCell ref="P9:P10"/>
    <mergeCell ref="K74:Q74"/>
    <mergeCell ref="B100:I100"/>
    <mergeCell ref="C103:I103"/>
    <mergeCell ref="C104:I104"/>
    <mergeCell ref="H9:H10"/>
    <mergeCell ref="J9:J10"/>
    <mergeCell ref="K9:K10"/>
    <mergeCell ref="L9:L10"/>
    <mergeCell ref="M9:M10"/>
    <mergeCell ref="N9:N10"/>
    <mergeCell ref="B9:B10"/>
    <mergeCell ref="C9:C10"/>
    <mergeCell ref="D9:D10"/>
    <mergeCell ref="E9:E10"/>
    <mergeCell ref="F9:F10"/>
    <mergeCell ref="C105:I105"/>
    <mergeCell ref="C106:I106"/>
    <mergeCell ref="C107:I107"/>
    <mergeCell ref="B122:I122"/>
    <mergeCell ref="O9:O10"/>
    <mergeCell ref="G9:G10"/>
  </mergeCells>
  <pageMargins left="0.16" right="0.23622047244094491" top="0.74803149606299213" bottom="0.74803149606299213"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BSE p1</vt:lpstr>
      <vt:lpstr>BSE p2</vt:lpstr>
      <vt:lpstr>BSE p3</vt:lpstr>
      <vt:lpstr>BSE BS</vt:lpstr>
      <vt:lpstr>pl details</vt:lpstr>
      <vt:lpstr>'BSE p1'!Print_Area</vt:lpstr>
      <vt:lpstr>'BSE p2'!Print_Area</vt:lpstr>
      <vt:lpstr>'BSE p3'!Print_Area</vt:lpstr>
      <vt:lpstr>'pl details'!Print_Area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Prabuddha Dasgupta</dc:creator>
  <cp:lastModifiedBy>Prabuddha Dasgupta</cp:lastModifiedBy>
  <cp:lastPrinted>2015-11-10T10:20:06Z</cp:lastPrinted>
  <dcterms:created xsi:type="dcterms:W3CDTF">2015-11-09T08:07:36Z</dcterms:created>
  <dcterms:modified xsi:type="dcterms:W3CDTF">2015-11-10T10:32:43Z</dcterms:modified>
</cp:coreProperties>
</file>